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ASU CAPITAL CASA DE BOLSA S.A\BALANCES ASU\"/>
    </mc:Choice>
  </mc:AlternateContent>
  <bookViews>
    <workbookView xWindow="0" yWindow="0" windowWidth="20490" windowHeight="7650" firstSheet="1" activeTab="1"/>
  </bookViews>
  <sheets>
    <sheet name="CARATULA " sheetId="16" r:id="rId1"/>
    <sheet name="Información General" sheetId="1" r:id="rId2"/>
    <sheet name="Balance General" sheetId="3" r:id="rId3"/>
    <sheet name="Estado de Resultados" sheetId="4" r:id="rId4"/>
    <sheet name="Variación PN" sheetId="15" r:id="rId5"/>
    <sheet name="Flujo de Efectivo" sheetId="5" r:id="rId6"/>
    <sheet name="Notas a los EEFF" sheetId="7" r:id="rId7"/>
    <sheet name="Anexo 5a-5c" sheetId="8" r:id="rId8"/>
    <sheet name="Anexo 5d-5h" sheetId="9" r:id="rId9"/>
    <sheet name="Anexo 5i-5m" sheetId="10" r:id="rId10"/>
    <sheet name="Anexo 5n-5r" sheetId="11" r:id="rId11"/>
    <sheet name="Anexo 5s-5w" sheetId="12" r:id="rId12"/>
    <sheet name="Anexo 5x-5z" sheetId="13" r:id="rId13"/>
    <sheet name="Notas 6-11" sheetId="14" r:id="rId14"/>
  </sheets>
  <definedNames>
    <definedName name="_Hlk47006462" localSheetId="2">'Balance General'!#REF!</definedName>
    <definedName name="_Hlk47083218" localSheetId="13">'Notas 6-11'!$C$10</definedName>
    <definedName name="_xlnm.Print_Area" localSheetId="6">'Notas a los EEFF'!$B$1:$C$42</definedName>
  </definedNames>
  <calcPr calcId="191029"/>
</workbook>
</file>

<file path=xl/calcChain.xml><?xml version="1.0" encoding="utf-8"?>
<calcChain xmlns="http://schemas.openxmlformats.org/spreadsheetml/2006/main">
  <c r="C13" i="5" l="1"/>
  <c r="C27" i="5"/>
  <c r="C12" i="5"/>
  <c r="C30" i="5"/>
  <c r="C28" i="12"/>
  <c r="C31" i="4"/>
  <c r="C17" i="4"/>
  <c r="C41" i="12"/>
  <c r="D20" i="11"/>
  <c r="C20" i="11"/>
  <c r="C26" i="3"/>
  <c r="C13" i="3"/>
  <c r="C13" i="9"/>
  <c r="C81" i="12"/>
  <c r="C66" i="12"/>
  <c r="C71" i="12"/>
  <c r="C43" i="12"/>
  <c r="C42" i="12"/>
  <c r="E12" i="12"/>
  <c r="C21" i="10"/>
  <c r="C8" i="9"/>
  <c r="L12" i="15" l="1"/>
  <c r="K12" i="15"/>
  <c r="D13" i="15"/>
  <c r="D11" i="15"/>
  <c r="G83" i="3"/>
  <c r="D83" i="3"/>
  <c r="C33" i="5"/>
  <c r="D39" i="5"/>
  <c r="D31" i="5"/>
  <c r="G35" i="3"/>
  <c r="C24" i="5" l="1"/>
  <c r="C28" i="5"/>
  <c r="D24" i="10" l="1"/>
  <c r="C24" i="10"/>
  <c r="C33" i="10"/>
  <c r="C64" i="10"/>
  <c r="D64" i="10"/>
  <c r="G13" i="3" s="1"/>
  <c r="I29" i="8"/>
  <c r="H29" i="8"/>
  <c r="H27" i="8"/>
  <c r="I27" i="8" s="1"/>
  <c r="H26" i="8"/>
  <c r="I26" i="8" s="1"/>
  <c r="H25" i="8"/>
  <c r="I25" i="8" s="1"/>
  <c r="I24" i="8"/>
  <c r="H24" i="8"/>
  <c r="H23" i="8"/>
  <c r="I23" i="8" s="1"/>
  <c r="I22" i="8"/>
  <c r="H22" i="8"/>
  <c r="G25" i="8"/>
  <c r="D62" i="9" l="1"/>
  <c r="G62" i="9" s="1"/>
  <c r="L62" i="9" s="1"/>
  <c r="M62" i="9" s="1"/>
  <c r="D58" i="3" s="1"/>
  <c r="G59" i="9"/>
  <c r="M59" i="9" s="1"/>
  <c r="L58" i="9"/>
  <c r="G58" i="9"/>
  <c r="M58" i="9" s="1"/>
  <c r="C61" i="9"/>
  <c r="D8" i="9"/>
  <c r="D13" i="9" s="1"/>
  <c r="C12" i="3" l="1"/>
  <c r="L65" i="1"/>
  <c r="K64" i="1"/>
  <c r="K63" i="1"/>
  <c r="K62" i="1"/>
  <c r="K61" i="1"/>
  <c r="K60" i="1"/>
  <c r="K59" i="1"/>
  <c r="K58" i="1"/>
  <c r="K57" i="1"/>
  <c r="K56" i="1"/>
  <c r="G56" i="1"/>
  <c r="H56" i="1" s="1"/>
  <c r="G57" i="1" s="1"/>
  <c r="H57" i="1" s="1"/>
  <c r="G58" i="1" s="1"/>
  <c r="H58" i="1" s="1"/>
  <c r="G59" i="1" s="1"/>
  <c r="H59" i="1" s="1"/>
  <c r="G60" i="1" s="1"/>
  <c r="H60" i="1" s="1"/>
  <c r="G61" i="1" s="1"/>
  <c r="H61" i="1" s="1"/>
  <c r="G62" i="1" s="1"/>
  <c r="H62" i="1" s="1"/>
  <c r="G63" i="1" s="1"/>
  <c r="H63" i="1" s="1"/>
  <c r="G64" i="1" s="1"/>
  <c r="H64" i="1" s="1"/>
  <c r="J55" i="1"/>
  <c r="J65" i="1" s="1"/>
  <c r="I55" i="1"/>
  <c r="K55" i="1" s="1"/>
  <c r="M65" i="1" l="1"/>
  <c r="K65" i="1"/>
  <c r="I65" i="1"/>
  <c r="C25" i="5" l="1"/>
  <c r="F35" i="3"/>
  <c r="C38" i="5"/>
  <c r="E36" i="8"/>
  <c r="C36" i="8"/>
  <c r="E29" i="8"/>
  <c r="F29" i="8" s="1"/>
  <c r="E27" i="8"/>
  <c r="F27" i="8" s="1"/>
  <c r="E26" i="8"/>
  <c r="F26" i="8" s="1"/>
  <c r="E25" i="8"/>
  <c r="E24" i="8"/>
  <c r="F24" i="8" s="1"/>
  <c r="E23" i="8"/>
  <c r="F23" i="8" s="1"/>
  <c r="E22" i="8"/>
  <c r="F22" i="8" s="1"/>
  <c r="F83" i="3"/>
  <c r="C83" i="3"/>
  <c r="F13" i="3"/>
  <c r="E35" i="8"/>
  <c r="C35" i="8"/>
  <c r="F13" i="12"/>
  <c r="F8" i="12"/>
  <c r="G76" i="3"/>
  <c r="F13" i="15"/>
  <c r="F11" i="15"/>
  <c r="F9" i="12"/>
  <c r="D17" i="15"/>
  <c r="F65" i="3"/>
  <c r="F76" i="3" s="1"/>
  <c r="D71" i="9"/>
  <c r="D67" i="3" s="1"/>
  <c r="D63" i="3" s="1"/>
  <c r="C71" i="9"/>
  <c r="C67" i="3" s="1"/>
  <c r="C63" i="3" s="1"/>
  <c r="I14" i="15"/>
  <c r="I17" i="15" s="1"/>
  <c r="F8" i="10"/>
  <c r="C48" i="10"/>
  <c r="D48" i="10"/>
  <c r="D33" i="12"/>
  <c r="D8" i="4" s="1"/>
  <c r="C53" i="12"/>
  <c r="D53" i="12"/>
  <c r="D25" i="4" s="1"/>
  <c r="D22" i="4" s="1"/>
  <c r="C33" i="12"/>
  <c r="C16" i="4" s="1"/>
  <c r="C8" i="4" s="1"/>
  <c r="C21" i="4" s="1"/>
  <c r="C14" i="12"/>
  <c r="K11" i="15"/>
  <c r="L16" i="15"/>
  <c r="M16" i="15" s="1"/>
  <c r="G14" i="15"/>
  <c r="M14" i="15" s="1"/>
  <c r="L11" i="15"/>
  <c r="J11" i="15"/>
  <c r="J17" i="15" s="1"/>
  <c r="G11" i="15"/>
  <c r="C41" i="9"/>
  <c r="D41" i="9"/>
  <c r="D34" i="3"/>
  <c r="D33" i="3" s="1"/>
  <c r="D48" i="9"/>
  <c r="D27" i="3" s="1"/>
  <c r="D24" i="3" s="1"/>
  <c r="F12" i="12"/>
  <c r="F11" i="12"/>
  <c r="F10" i="12"/>
  <c r="C17" i="15"/>
  <c r="M15" i="15"/>
  <c r="E18" i="15"/>
  <c r="E17" i="15"/>
  <c r="C18" i="15"/>
  <c r="M18" i="15"/>
  <c r="D18" i="15"/>
  <c r="L56" i="9"/>
  <c r="K61" i="9"/>
  <c r="L55" i="9"/>
  <c r="F24" i="3"/>
  <c r="D83" i="12"/>
  <c r="C83" i="12"/>
  <c r="C32" i="4" s="1"/>
  <c r="C26" i="4" s="1"/>
  <c r="D45" i="12"/>
  <c r="D19" i="4" s="1"/>
  <c r="D17" i="4" s="1"/>
  <c r="C45" i="12"/>
  <c r="C19" i="4" s="1"/>
  <c r="G55" i="9"/>
  <c r="M55" i="9" s="1"/>
  <c r="F24" i="9"/>
  <c r="C13" i="13"/>
  <c r="C35" i="4" s="1"/>
  <c r="G57" i="9"/>
  <c r="M57" i="9" s="1"/>
  <c r="G60" i="9"/>
  <c r="G56" i="9"/>
  <c r="M56" i="9" s="1"/>
  <c r="C40" i="3"/>
  <c r="C20" i="3"/>
  <c r="C34" i="3"/>
  <c r="C33" i="3" s="1"/>
  <c r="L57" i="9"/>
  <c r="H61" i="9"/>
  <c r="C48" i="9"/>
  <c r="C27" i="3" s="1"/>
  <c r="D36" i="13"/>
  <c r="D42" i="4" s="1"/>
  <c r="C36" i="13"/>
  <c r="C42" i="4" s="1"/>
  <c r="C36" i="5" s="1"/>
  <c r="C29" i="13"/>
  <c r="C39" i="4" s="1"/>
  <c r="D29" i="13"/>
  <c r="D39" i="4" s="1"/>
  <c r="D13" i="13"/>
  <c r="D35" i="4" s="1"/>
  <c r="C69" i="10"/>
  <c r="F12" i="3" s="1"/>
  <c r="D69" i="10"/>
  <c r="G12" i="3" s="1"/>
  <c r="G11" i="3" s="1"/>
  <c r="C38" i="10"/>
  <c r="D38" i="10"/>
  <c r="D33" i="10"/>
  <c r="D37" i="5"/>
  <c r="D22" i="5"/>
  <c r="D14" i="5"/>
  <c r="G52" i="3"/>
  <c r="G48" i="3"/>
  <c r="G56" i="3" s="1"/>
  <c r="G33" i="3"/>
  <c r="G24" i="3"/>
  <c r="G18" i="3"/>
  <c r="F52" i="3"/>
  <c r="F48" i="3"/>
  <c r="F18" i="3"/>
  <c r="D73" i="3"/>
  <c r="D40" i="3"/>
  <c r="D15" i="3"/>
  <c r="D11" i="3"/>
  <c r="C73" i="3"/>
  <c r="C46" i="3"/>
  <c r="C15" i="3"/>
  <c r="C11" i="3"/>
  <c r="H17" i="15"/>
  <c r="D20" i="3"/>
  <c r="D32" i="4" l="1"/>
  <c r="D26" i="4" s="1"/>
  <c r="C22" i="4"/>
  <c r="C20" i="4"/>
  <c r="L18" i="15"/>
  <c r="F33" i="3"/>
  <c r="C34" i="5"/>
  <c r="C37" i="5" s="1"/>
  <c r="K18" i="15"/>
  <c r="K17" i="15"/>
  <c r="D21" i="4"/>
  <c r="F11" i="3"/>
  <c r="C24" i="3"/>
  <c r="D41" i="5"/>
  <c r="G37" i="3"/>
  <c r="G59" i="3" s="1"/>
  <c r="G77" i="3" s="1"/>
  <c r="D76" i="3"/>
  <c r="G61" i="9"/>
  <c r="F25" i="8"/>
  <c r="F56" i="3"/>
  <c r="L61" i="9"/>
  <c r="N12" i="15"/>
  <c r="F17" i="15"/>
  <c r="M13" i="15"/>
  <c r="D37" i="3"/>
  <c r="J18" i="15"/>
  <c r="G17" i="15"/>
  <c r="C11" i="5"/>
  <c r="D14" i="12"/>
  <c r="F18" i="15"/>
  <c r="G18" i="15"/>
  <c r="F14" i="12"/>
  <c r="N11" i="15"/>
  <c r="E14" i="12"/>
  <c r="D33" i="4" l="1"/>
  <c r="D44" i="4" s="1"/>
  <c r="D47" i="4" s="1"/>
  <c r="C33" i="4"/>
  <c r="C44" i="4" s="1"/>
  <c r="C47" i="4" s="1"/>
  <c r="F37" i="3"/>
  <c r="F59" i="3" s="1"/>
  <c r="F77" i="3" s="1"/>
  <c r="C19" i="5"/>
  <c r="N18" i="15"/>
  <c r="C37" i="3"/>
  <c r="D77" i="3"/>
  <c r="M61" i="9"/>
  <c r="C58" i="3" s="1"/>
  <c r="L17" i="15"/>
  <c r="M17" i="15" s="1"/>
  <c r="C14" i="5"/>
  <c r="C17" i="5" l="1"/>
  <c r="C22" i="5" s="1"/>
  <c r="C31" i="5"/>
  <c r="C76" i="3"/>
  <c r="C77" i="3" s="1"/>
  <c r="C39" i="5" l="1"/>
  <c r="C41" i="5" s="1"/>
</calcChain>
</file>

<file path=xl/sharedStrings.xml><?xml version="1.0" encoding="utf-8"?>
<sst xmlns="http://schemas.openxmlformats.org/spreadsheetml/2006/main" count="770" uniqueCount="585">
  <si>
    <t xml:space="preserve">INFORMACION GENERAL DE LA ENTIDAD </t>
  </si>
  <si>
    <t>CARGO</t>
  </si>
  <si>
    <t>NOMBRE Y APELLIDO</t>
  </si>
  <si>
    <t xml:space="preserve">Presidente </t>
  </si>
  <si>
    <t>Vicepresidente</t>
  </si>
  <si>
    <t>Capital a Integrar</t>
  </si>
  <si>
    <t>Cantidad</t>
  </si>
  <si>
    <t>Activo</t>
  </si>
  <si>
    <t>PERIODO    ACTUAL</t>
  </si>
  <si>
    <t>PASIVO</t>
  </si>
  <si>
    <t>Activo Corriente</t>
  </si>
  <si>
    <t xml:space="preserve">Caja                                                                                              </t>
  </si>
  <si>
    <t>Bancos</t>
  </si>
  <si>
    <t>Otros activos a rendir</t>
  </si>
  <si>
    <t xml:space="preserve">Inversiones Temporarias </t>
  </si>
  <si>
    <t>Títulos de Renta Variable</t>
  </si>
  <si>
    <t>Títulos de Renta Fija</t>
  </si>
  <si>
    <t>Inventario</t>
  </si>
  <si>
    <t>PASIVO Corriente</t>
  </si>
  <si>
    <t>Documentos y Cuentas a Pagar</t>
  </si>
  <si>
    <t xml:space="preserve">Empresas Relacionadas </t>
  </si>
  <si>
    <t xml:space="preserve">Obligac. Por Contratos de Underwriting </t>
  </si>
  <si>
    <t>Préstamos Financieros (Nota 5. k)</t>
  </si>
  <si>
    <t>Préstamo</t>
  </si>
  <si>
    <t>Intereses a pagar</t>
  </si>
  <si>
    <t>Créditos (Nota 5. f)</t>
  </si>
  <si>
    <t xml:space="preserve">Deudores por Intermediación </t>
  </si>
  <si>
    <t xml:space="preserve">Documentos y cuentas por cobrar  </t>
  </si>
  <si>
    <t>Deudores Varios</t>
  </si>
  <si>
    <t xml:space="preserve">Cuentas por cobrar a Personas y Empresas Relacionadas </t>
  </si>
  <si>
    <t xml:space="preserve">Menos: Previsión por cuentas a cobrar a personas y empresas relacionadas </t>
  </si>
  <si>
    <t xml:space="preserve">Provisiones (Nota 5. q) </t>
  </si>
  <si>
    <t>Impuestos a pagar</t>
  </si>
  <si>
    <t>Aportes y Retenciones a pagar</t>
  </si>
  <si>
    <t>Sueldos y jornales a pagar</t>
  </si>
  <si>
    <t>Seguros a pagar</t>
  </si>
  <si>
    <t>Anticipo de clientes</t>
  </si>
  <si>
    <t>Intereses a Devengar</t>
  </si>
  <si>
    <t>Otros Activos (Nota 5. j)</t>
  </si>
  <si>
    <t xml:space="preserve">Otros Activos Corrientes </t>
  </si>
  <si>
    <t>Otros Pasivos (Nota 5. q)</t>
  </si>
  <si>
    <t xml:space="preserve">Dividendos a pagar </t>
  </si>
  <si>
    <t xml:space="preserve">Otros Pasivos Corrientes </t>
  </si>
  <si>
    <t>TOTAL ACTIVO CORRIENTE</t>
  </si>
  <si>
    <t>TOTAL PASIVO CORRIENTE</t>
  </si>
  <si>
    <t>ACTIVO NO CORRIENTE</t>
  </si>
  <si>
    <t>Inversiones Permanentes (Nota 5.e)</t>
  </si>
  <si>
    <t>Acción de la Bolsa de Valores</t>
  </si>
  <si>
    <t>Menos: Previsión para Inversiones</t>
  </si>
  <si>
    <t xml:space="preserve">Créditos </t>
  </si>
  <si>
    <t>Créditos en Gestión de Cobro</t>
  </si>
  <si>
    <t xml:space="preserve">Derechos sobre títulos por Contratos  de Underwriting </t>
  </si>
  <si>
    <t>Acreedores Varios</t>
  </si>
  <si>
    <t xml:space="preserve">Préstamos Financieros </t>
  </si>
  <si>
    <t>Préstamos en Bancos</t>
  </si>
  <si>
    <t>Previsiones</t>
  </si>
  <si>
    <t>Previsión para indemnización</t>
  </si>
  <si>
    <t>Otras contingencias</t>
  </si>
  <si>
    <t>TOTAL PASIVO NO CORRIENTE</t>
  </si>
  <si>
    <t>Bienes de Uso (Nota 5. g)</t>
  </si>
  <si>
    <t>(Depreciación acumulada)</t>
  </si>
  <si>
    <t>TOTAL PASIVO</t>
  </si>
  <si>
    <t xml:space="preserve">PATRIMONIO NETO </t>
  </si>
  <si>
    <t xml:space="preserve">Activos Intangibles y Cargos Diferidos </t>
  </si>
  <si>
    <t>Programas</t>
  </si>
  <si>
    <t>(Amortización Acumulada)</t>
  </si>
  <si>
    <t>Otros Activos No Corrientes</t>
  </si>
  <si>
    <t xml:space="preserve">Gastos no devengados </t>
  </si>
  <si>
    <t>TOTAL ACTIVO NO CORRIENTE</t>
  </si>
  <si>
    <t>Capital Integrado</t>
  </si>
  <si>
    <t xml:space="preserve">Reservas Facultativas </t>
  </si>
  <si>
    <t>TOTAL PASIVO Y PATRIMONIO NETO</t>
  </si>
  <si>
    <r>
      <t>Disponibilidades</t>
    </r>
    <r>
      <rPr>
        <sz val="9"/>
        <color indexed="8"/>
        <rFont val="Arial"/>
        <family val="2"/>
      </rPr>
      <t xml:space="preserve"> (</t>
    </r>
    <r>
      <rPr>
        <b/>
        <sz val="9"/>
        <color indexed="8"/>
        <rFont val="Arial"/>
        <family val="2"/>
      </rPr>
      <t>Nota 5.d)</t>
    </r>
  </si>
  <si>
    <r>
      <t>Menos: Previsión para incobrables</t>
    </r>
    <r>
      <rPr>
        <b/>
        <sz val="9"/>
        <color indexed="8"/>
        <rFont val="Arial"/>
        <family val="2"/>
      </rPr>
      <t xml:space="preserve"> </t>
    </r>
  </si>
  <si>
    <r>
      <t xml:space="preserve">Menos: Previsión para incobrables </t>
    </r>
    <r>
      <rPr>
        <b/>
        <sz val="9"/>
        <color indexed="8"/>
        <rFont val="Arial"/>
        <family val="2"/>
      </rPr>
      <t xml:space="preserve"> </t>
    </r>
  </si>
  <si>
    <t xml:space="preserve">TOTAL ACTIVO  </t>
  </si>
  <si>
    <t>ELERCICIO ANTERIOR</t>
  </si>
  <si>
    <t>PERIODO ACTUAL</t>
  </si>
  <si>
    <t>IGUAL PERIODO DEL AÑO ANTERIOR</t>
  </si>
  <si>
    <t>INGRESOS OPERATIVOS</t>
  </si>
  <si>
    <t xml:space="preserve">. Comisiones por contratos de colocación primaria </t>
  </si>
  <si>
    <t xml:space="preserve">Comisiones por contratos de colocación primaria de acciones </t>
  </si>
  <si>
    <t>Comisiones por contratos de colocación primaria de renta fija</t>
  </si>
  <si>
    <t>. Comisiones por contratos de colocación secundaria</t>
  </si>
  <si>
    <t>Comisiones por contratos de colocación secundaria de acciones</t>
  </si>
  <si>
    <t>Comisiones por contratos de colocación secundaria de renta fija</t>
  </si>
  <si>
    <t>. Ingresos por asesoría financiera</t>
  </si>
  <si>
    <t>. Otros ingresos operativos (Nota 5. v)</t>
  </si>
  <si>
    <t>GASTOS OPERATIVOS</t>
  </si>
  <si>
    <t>Gastos por comisiones y servicios</t>
  </si>
  <si>
    <t>Aranceles por negociación Bolsa de Valores (Nota 5. w)</t>
  </si>
  <si>
    <t>Otros gastos operativos (Nota 5. w)</t>
  </si>
  <si>
    <t>RESULTADO OPERATIVO BRUTO</t>
  </si>
  <si>
    <t>Publicidad</t>
  </si>
  <si>
    <t>Folletos e Impresiones</t>
  </si>
  <si>
    <t>Otros gastos de comercialización (Nota 5. w)</t>
  </si>
  <si>
    <t>GASTOS DE ADMINISTRACION</t>
  </si>
  <si>
    <t>Servicios personales</t>
  </si>
  <si>
    <t>Previsión, amortización y depreciaciones</t>
  </si>
  <si>
    <t>Mantenimientos</t>
  </si>
  <si>
    <t>Seguros</t>
  </si>
  <si>
    <t>Impuestos, tasas y contribuciones</t>
  </si>
  <si>
    <t>Otros gastos de administración (Nota 5. w)</t>
  </si>
  <si>
    <t>RESULTADO OPERATIVO NETO</t>
  </si>
  <si>
    <t>Otros Ingresos y Egresos (Nota 5. x)</t>
  </si>
  <si>
    <t>Otros Ingresos</t>
  </si>
  <si>
    <t>Otros Egresos</t>
  </si>
  <si>
    <t>RESULTADOS FINANCIEROS</t>
  </si>
  <si>
    <t>Generados por activos:</t>
  </si>
  <si>
    <t>Intereses cobrados (Nota 5. y)</t>
  </si>
  <si>
    <t>Diferencia de cambio</t>
  </si>
  <si>
    <t>Generados por pasivos:</t>
  </si>
  <si>
    <t>Intereses pagados (Nota 5. y)</t>
  </si>
  <si>
    <t>UTILIDAD O (PERDIDA)</t>
  </si>
  <si>
    <t>IMPUESTO A LA RENTA</t>
  </si>
  <si>
    <t>RESERVA LEGAL</t>
  </si>
  <si>
    <t>RESULTADO DEL EJERCICIO</t>
  </si>
  <si>
    <t xml:space="preserve"> (En guaraníes)</t>
  </si>
  <si>
    <t>FLUJO DE EFECTIVO POR LAS ACTIVIDADES OPERATIVAS</t>
  </si>
  <si>
    <t>Ingresos en efectivo por comisiones y otros</t>
  </si>
  <si>
    <t>Efectivo pagado a empleados</t>
  </si>
  <si>
    <t>Efectivo generado (usado) por otras actividades</t>
  </si>
  <si>
    <t>Total de Efectivo por las actividades operativas antes de cambio en los activos de operaciones</t>
  </si>
  <si>
    <t>(Aumento) disminución en los activos de operación</t>
  </si>
  <si>
    <t>Otros activos</t>
  </si>
  <si>
    <t>Aumento (o Disminución) en pasivos operativos</t>
  </si>
  <si>
    <t>Pagos a proveedores</t>
  </si>
  <si>
    <t>Efectivo neto de actividades de operaciones antes del impuesto</t>
  </si>
  <si>
    <t>FLUJO DE EFECTIVO POR LAS ACTIVIDADES DE INVERSION</t>
  </si>
  <si>
    <t>Inversiones en otras empresas</t>
  </si>
  <si>
    <t>Inversiones temporarias</t>
  </si>
  <si>
    <t>Fondos con destino especial</t>
  </si>
  <si>
    <t>Adquisición y títulos de deudas (cartera propia)</t>
  </si>
  <si>
    <t>Dividendos percibidos</t>
  </si>
  <si>
    <t>Anticipos de clientes</t>
  </si>
  <si>
    <t>Efectivo neto por (o usado) en actividades de inversión</t>
  </si>
  <si>
    <t>FLUJO DE EFECTIVO POR LAS ACTIVIDADES DE FINANCIAMIENTO</t>
  </si>
  <si>
    <t>Aportes de capital</t>
  </si>
  <si>
    <t>Provenientes de préstamos y otras deudas</t>
  </si>
  <si>
    <t>Dividendos pagados</t>
  </si>
  <si>
    <t>Intereses pagados</t>
  </si>
  <si>
    <t>Efectivo neto en actividades de financiamiento</t>
  </si>
  <si>
    <t>Aumento (o Disminución) neto de efectivo y sus equivalentes</t>
  </si>
  <si>
    <t>Efectivo y su equivalente al comienzo del período</t>
  </si>
  <si>
    <t>Efectivo y su equivalente al cierre del período</t>
  </si>
  <si>
    <t>(En guaraníes)</t>
  </si>
  <si>
    <t>Movimientos</t>
  </si>
  <si>
    <t>CAPITAL</t>
  </si>
  <si>
    <t>RESERVAS</t>
  </si>
  <si>
    <t>RESULTADOS</t>
  </si>
  <si>
    <t>PATRIMONIO NETO</t>
  </si>
  <si>
    <t>Suscripto</t>
  </si>
  <si>
    <t>A Integrar</t>
  </si>
  <si>
    <t>Prima</t>
  </si>
  <si>
    <t>Integrado</t>
  </si>
  <si>
    <t>Legal</t>
  </si>
  <si>
    <t>Revalúo</t>
  </si>
  <si>
    <t>Aumento de Capital</t>
  </si>
  <si>
    <t>Acumulados</t>
  </si>
  <si>
    <t>Del Ejercicio</t>
  </si>
  <si>
    <t>Período</t>
  </si>
  <si>
    <t>Actual</t>
  </si>
  <si>
    <t>Período anterior</t>
  </si>
  <si>
    <t>-</t>
  </si>
  <si>
    <t>Movimientos subsecuentes</t>
  </si>
  <si>
    <t>Reserva Legal</t>
  </si>
  <si>
    <t>NOTAS A LOS ESTADOS CONTABLES</t>
  </si>
  <si>
    <t xml:space="preserve">1) </t>
  </si>
  <si>
    <t xml:space="preserve">2) </t>
  </si>
  <si>
    <t>2.1. Naturaleza jurídica de las actividades de la sociedad.</t>
  </si>
  <si>
    <t>La duración de la Sociedad queda fijada en (99) noventa y nueve años, contados a partir de la fecha de inscripción de la misma en el Registro Público de Comercio.</t>
  </si>
  <si>
    <t xml:space="preserve">La Sociedad tiene por objeto principal la intermediación en el Mercado de Valores, en forma habitual, y por cuenta ajena. Mediante la realización de operaciones de compra –venta, colocación, corretaje, comisión o negociación de títulos –valores emitidos por terceros, respecto de los cuales se hagan oferta pública, y podrá realizar en general, todas aquellas actividades complementarias, conexas o afines con la intermediación de valores y debidamente inscriptos en el Registro de Intermediarios. </t>
  </si>
  <si>
    <t>2.2. Participación en otras empresas.</t>
  </si>
  <si>
    <t>3)</t>
  </si>
  <si>
    <t>El criterio adoptado para las depreciaciones es el método lineal de acuerdo a los años de vida útil del bien.</t>
  </si>
  <si>
    <t>3.5.             Estado de Flujo de Efectivo: La clasificación de flujo de efectivo se ha realizado de acuerdo a las actividades operativas, de inversión y de financiamiento, y reflejan los ingresos y egresos de las principales actividades operativas, actividades de adquisición y enajenación de activos a largo plazo (actividades de inversión) y actividades que dan por resultado cambios en el tamaño y composición el capital contable y los préstamos de la empresa (actividad de financiamiento).</t>
  </si>
  <si>
    <t>3.6.             Normas aplicadas para la consolidación de Estados Contables: No Aplicable.</t>
  </si>
  <si>
    <t>4)</t>
  </si>
  <si>
    <t>No se han efectuado cambios con respecto a años anteriores.</t>
  </si>
  <si>
    <t>a)  Valuación en moneda extranjera</t>
  </si>
  <si>
    <t>A continuación, se detalla el tipo de cambio utilizado para convertir a moneda nacional los saldos en moneda extranjera.</t>
  </si>
  <si>
    <t xml:space="preserve">Período actual </t>
  </si>
  <si>
    <t>en Gs.</t>
  </si>
  <si>
    <t xml:space="preserve">Período  </t>
  </si>
  <si>
    <t xml:space="preserve"> anterior en Gs.</t>
  </si>
  <si>
    <t>Tipo de cambio comprador</t>
  </si>
  <si>
    <t xml:space="preserve">Tipo de cambio vendedor       </t>
  </si>
  <si>
    <t>b) Posición en moneda extranjera</t>
  </si>
  <si>
    <t>ACTIVOS Y PASIVOS EN MONEDA EXTRANJERA</t>
  </si>
  <si>
    <t>DETALLE</t>
  </si>
  <si>
    <t>MONEDA EXTRANJERA – CLASE</t>
  </si>
  <si>
    <t>MONEDA EXTRANJERA – MONTO</t>
  </si>
  <si>
    <t>CAMBIO CIERRE – PERIODO ACTUAL</t>
  </si>
  <si>
    <t>SALDO – PERIODO ACTUAL (GUARANIES)</t>
  </si>
  <si>
    <t>CAMBIO CIERRE – PERIODO ANTERIOR</t>
  </si>
  <si>
    <t>ACTIVO</t>
  </si>
  <si>
    <t>ACTIVOS CORRIENTES</t>
  </si>
  <si>
    <t>--</t>
  </si>
  <si>
    <t>c) Diferencia de cambio en moneda extranjera</t>
  </si>
  <si>
    <t>CONCEPTO</t>
  </si>
  <si>
    <t>TIPO DE CAMBIO PERIODO ACTUAL</t>
  </si>
  <si>
    <t>MONTO AJUSTADO PERIODO ACTUAL G.</t>
  </si>
  <si>
    <t>TIPO DE CAMBIO  PERIODO ANTERIOR</t>
  </si>
  <si>
    <t>MONTO AJUSTADO  PERIODO ANTERIOR G.</t>
  </si>
  <si>
    <t xml:space="preserve">d) Disponibilidades </t>
  </si>
  <si>
    <t xml:space="preserve">Concepto </t>
  </si>
  <si>
    <t>Período Actual Gs.</t>
  </si>
  <si>
    <t xml:space="preserve"> Período Anterior Gs.</t>
  </si>
  <si>
    <t>Fondo Fijo</t>
  </si>
  <si>
    <t xml:space="preserve"> Totales </t>
  </si>
  <si>
    <t xml:space="preserve">e) Inversiones Permanentes </t>
  </si>
  <si>
    <t>Este rubro está compuesto por las siguientes cuentas:</t>
  </si>
  <si>
    <t>INFORMACIÓN SOBRE EL DOCUMENTO Y EMISOR</t>
  </si>
  <si>
    <t>INFORMACIÓN SOBRE EL EMISOR</t>
  </si>
  <si>
    <t>TIPO</t>
  </si>
  <si>
    <t>CANTIDAD DE TITULOS</t>
  </si>
  <si>
    <t>VALOR NOMINAL UNITARIO</t>
  </si>
  <si>
    <t>VALOR</t>
  </si>
  <si>
    <t>RESULTADO</t>
  </si>
  <si>
    <t>PATRIM.</t>
  </si>
  <si>
    <t>EMISOR</t>
  </si>
  <si>
    <t>DE TITULO</t>
  </si>
  <si>
    <t>CONTABLE</t>
  </si>
  <si>
    <t>NETO</t>
  </si>
  <si>
    <t>Inversiones Permanentes</t>
  </si>
  <si>
    <t>TOTALES PERíODO ANTERIOR G.</t>
  </si>
  <si>
    <t xml:space="preserve">Acciones BVPASA </t>
  </si>
  <si>
    <t>Valor Nominal</t>
  </si>
  <si>
    <t>Valor Libro de la acción</t>
  </si>
  <si>
    <t>Valor último remate</t>
  </si>
  <si>
    <t>Saldo período actual en Gs.</t>
  </si>
  <si>
    <t>Saldo período anterior en Gs.</t>
  </si>
  <si>
    <t xml:space="preserve">f) Créditos  </t>
  </si>
  <si>
    <t>Período Anterior Gs.</t>
  </si>
  <si>
    <t>Totales</t>
  </si>
  <si>
    <t>g) Bienes de Uso</t>
  </si>
  <si>
    <t>CUENTAS</t>
  </si>
  <si>
    <t>VALORES DE ORIGEN</t>
  </si>
  <si>
    <t>DEPRECIACIONES</t>
  </si>
  <si>
    <t>Valores al  inicio del  ejercicio</t>
  </si>
  <si>
    <t>Altas</t>
  </si>
  <si>
    <t>Bajas</t>
  </si>
  <si>
    <t>Revalúo del período</t>
  </si>
  <si>
    <t>Valores al cierre del período</t>
  </si>
  <si>
    <t>Acumuladas al inicio del ejercicio</t>
  </si>
  <si>
    <t>Deprecia- ción del período</t>
  </si>
  <si>
    <t>Acumuladas al cierre</t>
  </si>
  <si>
    <t>Neto resultante</t>
  </si>
  <si>
    <t>Muebles y útiles</t>
  </si>
  <si>
    <t>Totales período actual</t>
  </si>
  <si>
    <t>Totales  período anterior</t>
  </si>
  <si>
    <t>h) Cargos Diferidos</t>
  </si>
  <si>
    <t>No Aplicable</t>
  </si>
  <si>
    <t>SALDO</t>
  </si>
  <si>
    <t>INICIAL</t>
  </si>
  <si>
    <t>AUMENTOS</t>
  </si>
  <si>
    <t>AMORTIZACIONES</t>
  </si>
  <si>
    <t>NETO FINAL</t>
  </si>
  <si>
    <t>Total actual</t>
  </si>
  <si>
    <t>Total período anterior</t>
  </si>
  <si>
    <t>j) Otros Activos</t>
  </si>
  <si>
    <t xml:space="preserve">k) Préstamos Financieros (Pasivo Corriente) </t>
  </si>
  <si>
    <t xml:space="preserve">PRESTAMOS </t>
  </si>
  <si>
    <t>Período Actual en Gs.</t>
  </si>
  <si>
    <t>Período anterior en Gs.</t>
  </si>
  <si>
    <t>INTERESES A PAGAR</t>
  </si>
  <si>
    <t>SOBREGIRO BANCARIO</t>
  </si>
  <si>
    <t xml:space="preserve">l) Documentos y Cuentas por pagar (Pasivo Corriente) </t>
  </si>
  <si>
    <t>Período anterior Gs.</t>
  </si>
  <si>
    <t>BVPASA - ( Aranceles )</t>
  </si>
  <si>
    <t>n) Administración de Cartera (corto y largo plazo)</t>
  </si>
  <si>
    <t>p) Obligaciones por contrato de Underwriting (corto y largo plazo)</t>
  </si>
  <si>
    <t>q) Otros Pasivos (Pasivo Corriente)</t>
  </si>
  <si>
    <t>Concepto</t>
  </si>
  <si>
    <t>Provisiones (Pasivo Corriente)</t>
  </si>
  <si>
    <t>r) Saldos y transacciones con personas y empresas relacionadas (Corriente y No Corriente)</t>
  </si>
  <si>
    <t>s) Resultado con personas y empresas vinculadas</t>
  </si>
  <si>
    <t>t) Patrimonio</t>
  </si>
  <si>
    <t>SALDO AL INICIO DEL PERIODO ANTERIOR G.</t>
  </si>
  <si>
    <t>DISMINUCIÓN</t>
  </si>
  <si>
    <t>SALDO AL CIERRE DEL PERIODO G.</t>
  </si>
  <si>
    <t>Prima por Emisión</t>
  </si>
  <si>
    <t>Reservas</t>
  </si>
  <si>
    <t>Resultados Acumulados</t>
  </si>
  <si>
    <t>Resultados del Ejercicio</t>
  </si>
  <si>
    <t>TOTAL</t>
  </si>
  <si>
    <t>u) Previsiones</t>
  </si>
  <si>
    <t xml:space="preserve">v) Ingresos Operativos </t>
  </si>
  <si>
    <t>Ingresos por operaciones y servicios a personas relacionadas</t>
  </si>
  <si>
    <t>Período Actual</t>
  </si>
  <si>
    <t xml:space="preserve"> en Gs.</t>
  </si>
  <si>
    <t xml:space="preserve">Igual Período de año </t>
  </si>
  <si>
    <t>anterior en Gs.</t>
  </si>
  <si>
    <t>Venta de Acciones</t>
  </si>
  <si>
    <t>Venta de Bonos</t>
  </si>
  <si>
    <t>Otros ingresos</t>
  </si>
  <si>
    <t>w) Otros gastos operativos, de comercialización y de administración</t>
  </si>
  <si>
    <t>Aranceles por Negociación Bolsa de Valores</t>
  </si>
  <si>
    <t xml:space="preserve">Período Actual </t>
  </si>
  <si>
    <t xml:space="preserve">      anterior en Gs.</t>
  </si>
  <si>
    <t>Aranceles por negociación en Bolsa</t>
  </si>
  <si>
    <t xml:space="preserve">Gastos Administrativos - BVPASA </t>
  </si>
  <si>
    <t>Aranceles – CNV y SEPRELAD</t>
  </si>
  <si>
    <t xml:space="preserve"> Igual Período de año  </t>
  </si>
  <si>
    <t>Otros Gastos de Comercialización</t>
  </si>
  <si>
    <t>Gastos de movilidad</t>
  </si>
  <si>
    <t xml:space="preserve">Otros Gastos de Administración </t>
  </si>
  <si>
    <t>Aporte patronal</t>
  </si>
  <si>
    <t>Aguinaldos pagados</t>
  </si>
  <si>
    <t>Vacaciones pagadas</t>
  </si>
  <si>
    <t>Indemnizaciones</t>
  </si>
  <si>
    <t>Remuneración personal superior</t>
  </si>
  <si>
    <t>Honorarios profesionales</t>
  </si>
  <si>
    <t>Gratificaciones</t>
  </si>
  <si>
    <t>Alquileres</t>
  </si>
  <si>
    <t>Útiles de oficina</t>
  </si>
  <si>
    <t>Comisiones y gastos bancarios operacionales</t>
  </si>
  <si>
    <t>Multas y recargos</t>
  </si>
  <si>
    <t>Gastos de consumición y limpieza</t>
  </si>
  <si>
    <t>Seguridad y vigilancia</t>
  </si>
  <si>
    <t xml:space="preserve">Gastos no deducibles                     </t>
  </si>
  <si>
    <t>Servicios contratados</t>
  </si>
  <si>
    <t>Viáticos</t>
  </si>
  <si>
    <t>Otros gastos de administración</t>
  </si>
  <si>
    <t>Comisiones y gastos bancarios sobre operaciones crediticias</t>
  </si>
  <si>
    <t>x) Otros Ingresos y Egresos</t>
  </si>
  <si>
    <t>Igual Período de año anterior en Gs.</t>
  </si>
  <si>
    <t>Totales:</t>
  </si>
  <si>
    <t>y) Resultados Financieros</t>
  </si>
  <si>
    <t xml:space="preserve">z) Resultados Extraordinarios </t>
  </si>
  <si>
    <t>6)</t>
  </si>
  <si>
    <t>Información referente a contingencias y compromisos.</t>
  </si>
  <si>
    <t>a) Compromisos directos</t>
  </si>
  <si>
    <t>b) Contingencias Legales</t>
  </si>
  <si>
    <t>Detalle de la Póliza</t>
  </si>
  <si>
    <t>Hechos posteriores al cierre del ejercicio.</t>
  </si>
  <si>
    <t xml:space="preserve">8) </t>
  </si>
  <si>
    <t>Limitación a la libre disponibilidad de los activos o del patrimonio y cualquier restricción al derecho de propiedad.</t>
  </si>
  <si>
    <t>Cambios Contables.</t>
  </si>
  <si>
    <t>10)</t>
  </si>
  <si>
    <t>Restricciones para distribución de utilidades.</t>
  </si>
  <si>
    <t>11)</t>
  </si>
  <si>
    <t>Sanciones.</t>
  </si>
  <si>
    <t>TOTAL PATRIMONIO NETO</t>
  </si>
  <si>
    <t>Saldo al inicio del ejercicio</t>
  </si>
  <si>
    <t>Resultado del Ejercicio</t>
  </si>
  <si>
    <t>SALDO – PERIODO ANTERIOR  (GUARANIES)</t>
  </si>
  <si>
    <t>MONEDA EXTRANJERA - MONTO</t>
  </si>
  <si>
    <t>Acreedores Varios (Nota 5. l)</t>
  </si>
  <si>
    <t>Fondo de garantía - BVPASA</t>
  </si>
  <si>
    <t>Obligac. por Administración de Cartera (5.n)</t>
  </si>
  <si>
    <t>Capacitación al Personal</t>
  </si>
  <si>
    <t>Gtos. De Representación</t>
  </si>
  <si>
    <r>
      <t>Acreedores por Intermediación</t>
    </r>
    <r>
      <rPr>
        <b/>
        <sz val="9"/>
        <rFont val="Arial"/>
        <family val="2"/>
      </rPr>
      <t xml:space="preserve"> (</t>
    </r>
    <r>
      <rPr>
        <sz val="9"/>
        <rFont val="Arial"/>
        <family val="2"/>
      </rPr>
      <t>Nota 5.m)</t>
    </r>
  </si>
  <si>
    <r>
      <t>Intereses a Devengar</t>
    </r>
    <r>
      <rPr>
        <b/>
        <sz val="9"/>
        <rFont val="Arial"/>
        <family val="2"/>
      </rPr>
      <t xml:space="preserve"> </t>
    </r>
  </si>
  <si>
    <r>
      <t>Otros Pasivos no Corrientes</t>
    </r>
    <r>
      <rPr>
        <b/>
        <sz val="9"/>
        <rFont val="Arial"/>
        <family val="2"/>
      </rPr>
      <t xml:space="preserve"> </t>
    </r>
  </si>
  <si>
    <t>Cuentas de Orden Deudoras</t>
  </si>
  <si>
    <t>Cuentas de Orden Acreedoras</t>
  </si>
  <si>
    <t>Total período Actual</t>
  </si>
  <si>
    <t>Total período Anterior</t>
  </si>
  <si>
    <t>Equipos</t>
  </si>
  <si>
    <t>Rodados</t>
  </si>
  <si>
    <t>Compra de propiedades, planta y equipo</t>
  </si>
  <si>
    <t>Acción BVPASA</t>
  </si>
  <si>
    <t>R. ACCIONES</t>
  </si>
  <si>
    <r>
      <t>Impuestos</t>
    </r>
    <r>
      <rPr>
        <b/>
        <sz val="10"/>
        <color indexed="8"/>
        <rFont val="Calibri"/>
        <family val="2"/>
      </rPr>
      <t xml:space="preserve"> </t>
    </r>
  </si>
  <si>
    <t>No Posee sanciones con la Comision Nacional de Valores u otras entidades fiscalizadoras.</t>
  </si>
  <si>
    <t>La firma cuenta  con la libre disposicion  de su patrimonio.</t>
  </si>
  <si>
    <t>No existen hechos posteriores al cierre del ejercicio que impliquen alteraciones significativas a la estructura patrimonial y resultado del ejercicio.</t>
  </si>
  <si>
    <r>
      <t xml:space="preserve">Diferencia de cambio </t>
    </r>
    <r>
      <rPr>
        <sz val="10"/>
        <color indexed="8"/>
        <rFont val="Calibri"/>
        <family val="2"/>
      </rPr>
      <t>(7)</t>
    </r>
  </si>
  <si>
    <t>PERIODO    ANTERIOR</t>
  </si>
  <si>
    <t>Anticipo Impuesto a la Renta</t>
  </si>
  <si>
    <t>Retenciones Impuesto a la Renta</t>
  </si>
  <si>
    <t>Retenciones de IVA</t>
  </si>
  <si>
    <t>IVA Credito Fiscal - 10%</t>
  </si>
  <si>
    <t>Reserva de Revaluo Fiscal</t>
  </si>
  <si>
    <t xml:space="preserve">Resultado del Ejercicio </t>
  </si>
  <si>
    <t xml:space="preserve">7) </t>
  </si>
  <si>
    <t>9)</t>
  </si>
  <si>
    <t>Venta de CDA</t>
  </si>
  <si>
    <t xml:space="preserve">Ingresos por Operaciones y servicios extrabursatiles </t>
  </si>
  <si>
    <t>Ingresos por Servicios de Rep. De Tenedores</t>
  </si>
  <si>
    <t>Agua, Luz y Telefono</t>
  </si>
  <si>
    <t>Intereses Pagados</t>
  </si>
  <si>
    <t>PASIVO No Corriente</t>
  </si>
  <si>
    <t>facultativa</t>
  </si>
  <si>
    <t xml:space="preserve">Asu Capital  Casa de Bolsa S.A. Se rige por las disposiciones legales contenidas en la Ley Nº 5810 de Mercados de Capitales y todas las demás disposiciones legales y reglamentarias del país. </t>
  </si>
  <si>
    <t xml:space="preserve">Inicialmente la Sociedad se constituyó bajo la denominación Vanny S.A.  creada el 11 de Julio de 2019 por Escritura Pública Nº 57 pasada ante el Escribano Público Julio Cesar Denis,  e inscripta en el Registro Público de Comercio bajo en Nº 9900625, folio 01 y siguientes en fecha 11 de setiembre de 2019. </t>
  </si>
  <si>
    <t xml:space="preserve">3.2            El criterio de valuación utilizado para los diferentes bienes del Activo de la Firma ha sido el costo histórico sin tener en cuenta el efecto de las variaciones en el poder adquisitivo de la moneda local, que pudieran tener sobre los activos no monetarios que la componen, ya que el ajuste por inflación no es práctica contable aceptada en el Paraguay,  Los Estados Contables no reconocen en forma integral los efectos de la inflación sobre los valores tomados en conjunto. </t>
  </si>
  <si>
    <t>Gastos de Constitucion CBSA</t>
  </si>
  <si>
    <t>USD</t>
  </si>
  <si>
    <t>BOLSA DE VALORES Y PRODUCTOS DE ASUNCION S.A.</t>
  </si>
  <si>
    <t>ACCION</t>
  </si>
  <si>
    <t>Gastos de Constitucion</t>
  </si>
  <si>
    <t xml:space="preserve">Dominio CNC asucapital.com.py  </t>
  </si>
  <si>
    <t>Mass Publicidad S.R.L.</t>
  </si>
  <si>
    <t>Sueldos y jornales no deducibles</t>
  </si>
  <si>
    <t xml:space="preserve">Banco Vision Caja de Ahorro USD.  </t>
  </si>
  <si>
    <t>Número de Póliza : 25.1514.001012/0000</t>
  </si>
  <si>
    <t xml:space="preserve">Asegurado : BOLSA DE VALORES Y PRODUCTOS DE ASUNCION SA </t>
  </si>
  <si>
    <t>Tomador: ASU CAPITAL CASA DE BOLSA SA</t>
  </si>
  <si>
    <t>Fecha de emisión : 13/09/2021</t>
  </si>
  <si>
    <t>Vigencia desde :13/09/2021</t>
  </si>
  <si>
    <t>Vigencia hasta : 13/09/2022</t>
  </si>
  <si>
    <t xml:space="preserve">Plazo en días : 365 días </t>
  </si>
  <si>
    <t>Capital máximo asegurado : 575.000.000</t>
  </si>
  <si>
    <t xml:space="preserve">Compañía de Seguro :SEGURIDAD S.A. CIA DE SEGUROS </t>
  </si>
  <si>
    <t xml:space="preserve">  CONCEPTO</t>
  </si>
  <si>
    <t xml:space="preserve"> CONCEPTO</t>
  </si>
  <si>
    <t>Capital Social</t>
  </si>
  <si>
    <t>Capital Emitido</t>
  </si>
  <si>
    <t>N°</t>
  </si>
  <si>
    <t>ACCIONISTA</t>
  </si>
  <si>
    <t xml:space="preserve">SERIE </t>
  </si>
  <si>
    <t>CLASE</t>
  </si>
  <si>
    <t>VOTO</t>
  </si>
  <si>
    <t xml:space="preserve">N° DE ACCIONES </t>
  </si>
  <si>
    <t xml:space="preserve">CANTIDAD ACCIONES </t>
  </si>
  <si>
    <t xml:space="preserve">MONTO </t>
  </si>
  <si>
    <t>CERTIFICADOS PROVISIONALES</t>
  </si>
  <si>
    <t>% PARTIC.CAPITAL INTEGRADO</t>
  </si>
  <si>
    <t xml:space="preserve">RODRIGO CALLIZO LOPEZ MOREIRA </t>
  </si>
  <si>
    <t>Ordinaria</t>
  </si>
  <si>
    <t>Simple</t>
  </si>
  <si>
    <t>MANUEL FRONCIANI CASSANELLO</t>
  </si>
  <si>
    <t>GUILLERMO FRONCIANI CASSANELLO</t>
  </si>
  <si>
    <t>BELTRAN MACCHI SALIN</t>
  </si>
  <si>
    <t>LUIS ALBERTO MALDONADO RENAULT</t>
  </si>
  <si>
    <t>HUMBERTO MIGUEL CAMPERCHIOLI GALEANO</t>
  </si>
  <si>
    <t>LUIS ANTONIO SOSA OCAMPO</t>
  </si>
  <si>
    <t>ALEXIS MANUEL FRUTOS RUIZ</t>
  </si>
  <si>
    <t>LIVIO ARFAJAD ELIZECHE VELAZQUEZ</t>
  </si>
  <si>
    <t>ANDRES OVIDIO MACCHI AYALA</t>
  </si>
  <si>
    <t xml:space="preserve"> </t>
  </si>
  <si>
    <t>Capital Suscripto e Integrado</t>
  </si>
  <si>
    <t>Anticipo a Proveedores</t>
  </si>
  <si>
    <t xml:space="preserve">Reservas  </t>
  </si>
  <si>
    <t>(-) Capital a integrar</t>
  </si>
  <si>
    <t xml:space="preserve">Fondos Mutuos - Administradora de Fondos SA Gs    </t>
  </si>
  <si>
    <t>Fondos Mutuos - Administradora de Fondos SA U$</t>
  </si>
  <si>
    <t xml:space="preserve">Fondos Mutuos - Administradora de Fondos SA U$    </t>
  </si>
  <si>
    <t>Cuentas Activas</t>
  </si>
  <si>
    <t>Aporte p/ futuras Capitalizaciones</t>
  </si>
  <si>
    <t>Sindico</t>
  </si>
  <si>
    <t>Nombre</t>
  </si>
  <si>
    <t>Cargo</t>
  </si>
  <si>
    <t>Bonos Entregados en REPO USD</t>
  </si>
  <si>
    <t>Vision Banco Cta. Clearing Gs.</t>
  </si>
  <si>
    <t>Vision Banco Cuenta Clearing USD</t>
  </si>
  <si>
    <t>Responsabilidad CBSA</t>
  </si>
  <si>
    <t xml:space="preserve"> Bonos en custodia REPO USD    </t>
  </si>
  <si>
    <t xml:space="preserve"> Intereses USD Financ a Cobrar neto devengado                     </t>
  </si>
  <si>
    <t>Inversiones en Bonos U$ LP</t>
  </si>
  <si>
    <t xml:space="preserve">  Inversiones en CDA USD LP      </t>
  </si>
  <si>
    <t>PASIVOS CORRIENTES</t>
  </si>
  <si>
    <t>Seguros a Devengar</t>
  </si>
  <si>
    <t>Data Systems S.A.E.C.A.</t>
  </si>
  <si>
    <t xml:space="preserve">J.C. Descalzo y Asociados                         </t>
  </si>
  <si>
    <t>Prestamos</t>
  </si>
  <si>
    <t xml:space="preserve"> Bonos Entregados en REPO USD </t>
  </si>
  <si>
    <t>Intereses Financieros</t>
  </si>
  <si>
    <t>Intereses Bursatiles Titulos/Bonos</t>
  </si>
  <si>
    <t>Impresiones</t>
  </si>
  <si>
    <t>Las 11 notas y sus anexos aclaratorios que se acompañan son parte integrante de estos estados financieros.</t>
  </si>
  <si>
    <t>S/ Movimiento</t>
  </si>
  <si>
    <t>s/ Movimiento</t>
  </si>
  <si>
    <r>
      <t>b-</t>
    </r>
    <r>
      <rPr>
        <b/>
        <sz val="7"/>
        <rFont val="Times New Roman"/>
        <family val="1"/>
      </rPr>
      <t xml:space="preserve">      </t>
    </r>
    <r>
      <rPr>
        <b/>
        <sz val="11"/>
        <rFont val="Calibri"/>
        <family val="2"/>
      </rPr>
      <t>Otros Egresos:</t>
    </r>
  </si>
  <si>
    <t xml:space="preserve">La acción que Asu Capital  Casa de Bolsa S.A., posee en la Bolsa de Valores y Productos de Asunción Sociedad Anónima (BVPASA) al 31 de diciembre de 2021 se encuentra valuada al último valor negociado en el Mercado. </t>
  </si>
  <si>
    <t>(Nota 5. h)</t>
  </si>
  <si>
    <t>No posee</t>
  </si>
  <si>
    <t xml:space="preserve">No posee </t>
  </si>
  <si>
    <r>
      <rPr>
        <b/>
        <sz val="16"/>
        <color theme="0"/>
        <rFont val="Arial Nova"/>
        <family val="2"/>
      </rPr>
      <t>ESTADOS FINANCIEROS
ASU CAPITAL Casa de Bolsa S.A.</t>
    </r>
    <r>
      <rPr>
        <u/>
        <sz val="14"/>
        <color theme="0"/>
        <rFont val="Arial Nova"/>
        <family val="2"/>
      </rPr>
      <t xml:space="preserve"> </t>
    </r>
    <r>
      <rPr>
        <sz val="11"/>
        <color theme="0"/>
        <rFont val="Arial Nova"/>
        <family val="2"/>
      </rPr>
      <t xml:space="preserve">
</t>
    </r>
  </si>
  <si>
    <t>1.            IDENTIFICACIÓN</t>
  </si>
  <si>
    <t>Razón Social:</t>
  </si>
  <si>
    <t>Registro CNV:</t>
  </si>
  <si>
    <t>Código Bolsa:</t>
  </si>
  <si>
    <t>Dirección Oficina Principal:</t>
  </si>
  <si>
    <t>Teléfono:</t>
  </si>
  <si>
    <t>E-mail:</t>
  </si>
  <si>
    <t>Sitio Página Web:</t>
  </si>
  <si>
    <t>Domicilio Legal:</t>
  </si>
  <si>
    <t>ASU CAPITAL CASA DE BOLSA S.A.</t>
  </si>
  <si>
    <t>021 3289506</t>
  </si>
  <si>
    <t xml:space="preserve">administracion@asucapital.com.py </t>
  </si>
  <si>
    <t>Avda. Aviadores Del Chaco N° 2050 - Edificio WTC Torre 3 Piso 7</t>
  </si>
  <si>
    <t>RUC N°</t>
  </si>
  <si>
    <t>80109207-8</t>
  </si>
  <si>
    <t>N° 094_08102021</t>
  </si>
  <si>
    <t>N° 32 según Res. N° 2323/21</t>
  </si>
  <si>
    <t xml:space="preserve">2.            ANTECEDENTES DE CONSTITUCIÓN </t>
  </si>
  <si>
    <t xml:space="preserve">3.            ADMINISTRACION </t>
  </si>
  <si>
    <t>Representantes Legales</t>
  </si>
  <si>
    <t>Presidente</t>
  </si>
  <si>
    <t>Vice-presidente</t>
  </si>
  <si>
    <t>MODIFICACIÓN DE ESTATUTO SOCIAL. Por Escritura Publica N. 43 (cuarenta y tres) del 23-06-2021 ante el Esc. José Javier Ramírez Otaño, titular del Reg. 692, se trascribió Acta de Asamblea Extraordinaria de VANNY S.A. de fecha 14-06-2021: Cambio de Denominación Social a ASU CAPITAL CASA DE BOLSA SOCIEDAD ANONIMA, cambio de objeto, aumento de capital social y otros. Inscripta en la Dirección Gral. de los Reg. Públicos. Dir. de Pers. Jur. y Asoc., matricula Jurídica N. 21944, serie Comercial, bajo el N 2, Folio 12 en fecha 26/07/2021, y la Dirección General de los Registros Públicos, Sección Comercial, matricula comercial N. 22168, bajo el Nº 002, folio 012, en fecha 26/07/2021.</t>
  </si>
  <si>
    <t>Plana Ejecutiva</t>
  </si>
  <si>
    <t>Auditoría Interna</t>
  </si>
  <si>
    <t>Contador</t>
  </si>
  <si>
    <t xml:space="preserve">4.            CAPITAL Y PROPIEDAD </t>
  </si>
  <si>
    <r>
      <t>Consideración de los Estados Contables</t>
    </r>
    <r>
      <rPr>
        <b/>
        <sz val="10"/>
        <color indexed="8"/>
        <rFont val="Arial Nova"/>
        <family val="2"/>
      </rPr>
      <t xml:space="preserve">. </t>
    </r>
  </si>
  <si>
    <r>
      <t>Información básica de la empresa</t>
    </r>
    <r>
      <rPr>
        <b/>
        <sz val="10"/>
        <color indexed="8"/>
        <rFont val="Arial Nova"/>
        <family val="2"/>
      </rPr>
      <t>.</t>
    </r>
  </si>
  <si>
    <r>
      <t>Principales políticas y prácticas contables aplicadas</t>
    </r>
    <r>
      <rPr>
        <b/>
        <sz val="10"/>
        <color indexed="8"/>
        <rFont val="Arial Nova"/>
        <family val="2"/>
      </rPr>
      <t>.</t>
    </r>
  </si>
  <si>
    <r>
      <t>3.3.</t>
    </r>
    <r>
      <rPr>
        <sz val="10"/>
        <color indexed="8"/>
        <rFont val="Arial Nova"/>
        <family val="2"/>
      </rPr>
      <t>             Política de constitución de previsiones: Hasta el momento no se han establecido criterios para el tratamiento de las cuentas incobrables.</t>
    </r>
  </si>
  <si>
    <r>
      <t>3.4.</t>
    </r>
    <r>
      <rPr>
        <sz val="10"/>
        <color indexed="8"/>
        <rFont val="Arial Nova"/>
        <family val="2"/>
      </rPr>
      <t>             Política de reconocimiento de ingresos: Se ha utilizado para este efecto el criterio de devengado, lo mismo para los egresos.</t>
    </r>
  </si>
  <si>
    <r>
      <t>Cambio de Políticas y Procedimientos de Contabilidad</t>
    </r>
    <r>
      <rPr>
        <b/>
        <sz val="10"/>
        <color indexed="8"/>
        <rFont val="Arial Nova"/>
        <family val="2"/>
      </rPr>
      <t>.</t>
    </r>
  </si>
  <si>
    <r>
      <t xml:space="preserve">c) Garantías constituidas: </t>
    </r>
    <r>
      <rPr>
        <sz val="10"/>
        <color indexed="8"/>
        <rFont val="Arial Nova"/>
        <family val="2"/>
      </rPr>
      <t>Póliza de Caución / Garantía de Desempeño Profesional</t>
    </r>
  </si>
  <si>
    <t>a-      Otros Ingresos:</t>
  </si>
  <si>
    <r>
      <t>a-</t>
    </r>
    <r>
      <rPr>
        <b/>
        <sz val="10"/>
        <color indexed="8"/>
        <rFont val="Arial Nova"/>
        <family val="2"/>
      </rPr>
      <t>      Intereses cobrados:</t>
    </r>
  </si>
  <si>
    <r>
      <t>b-</t>
    </r>
    <r>
      <rPr>
        <b/>
        <sz val="10"/>
        <color indexed="8"/>
        <rFont val="Arial Nova"/>
        <family val="2"/>
      </rPr>
      <t>      Intereses pagados:</t>
    </r>
  </si>
  <si>
    <r>
      <t xml:space="preserve">o) </t>
    </r>
    <r>
      <rPr>
        <b/>
        <sz val="10"/>
        <color indexed="8"/>
        <rFont val="Arial Nova"/>
        <family val="2"/>
      </rPr>
      <t>Cuentas a pagar a personas y empresas relacionadas (corto y largo plazo)</t>
    </r>
  </si>
  <si>
    <r>
      <t>-</t>
    </r>
    <r>
      <rPr>
        <sz val="10"/>
        <color indexed="8"/>
        <rFont val="Arial Nova"/>
        <family val="2"/>
      </rPr>
      <t xml:space="preserve">           </t>
    </r>
    <r>
      <rPr>
        <i/>
        <sz val="10"/>
        <color indexed="8"/>
        <rFont val="Arial Nova"/>
        <family val="2"/>
      </rPr>
      <t>Cliente Nro.1049</t>
    </r>
  </si>
  <si>
    <r>
      <t>-</t>
    </r>
    <r>
      <rPr>
        <sz val="10"/>
        <color indexed="8"/>
        <rFont val="Arial Nova"/>
        <family val="2"/>
      </rPr>
      <t xml:space="preserve">           </t>
    </r>
    <r>
      <rPr>
        <i/>
        <sz val="10"/>
        <color indexed="8"/>
        <rFont val="Arial Nova"/>
        <family val="2"/>
      </rPr>
      <t>Cliente Nro.9753</t>
    </r>
  </si>
  <si>
    <r>
      <t>a-</t>
    </r>
    <r>
      <rPr>
        <b/>
        <sz val="10"/>
        <color indexed="8"/>
        <rFont val="Arial Nova"/>
        <family val="2"/>
      </rPr>
      <t>      Otros Activos Corrientes</t>
    </r>
  </si>
  <si>
    <r>
      <t>a-</t>
    </r>
    <r>
      <rPr>
        <b/>
        <sz val="10"/>
        <color indexed="8"/>
        <rFont val="Arial Nova"/>
        <family val="2"/>
      </rPr>
      <t>      Préstamos:</t>
    </r>
  </si>
  <si>
    <t>b-      Intereses a pagar:</t>
  </si>
  <si>
    <r>
      <t>c-</t>
    </r>
    <r>
      <rPr>
        <b/>
        <sz val="10"/>
        <color indexed="8"/>
        <rFont val="Arial Nova"/>
        <family val="2"/>
      </rPr>
      <t>      Sobregiros bancarios:</t>
    </r>
  </si>
  <si>
    <r>
      <t>d-</t>
    </r>
    <r>
      <rPr>
        <b/>
        <sz val="10"/>
        <color indexed="8"/>
        <rFont val="Arial Nova"/>
        <family val="2"/>
      </rPr>
      <t>      Préstamos Porcion no corriente:</t>
    </r>
  </si>
  <si>
    <r>
      <t>m) Acreedores por Intermediación</t>
    </r>
    <r>
      <rPr>
        <sz val="10"/>
        <color theme="1"/>
        <rFont val="Arial Nova"/>
        <family val="2"/>
      </rPr>
      <t>:</t>
    </r>
  </si>
  <si>
    <r>
      <t>a-</t>
    </r>
    <r>
      <rPr>
        <b/>
        <sz val="10"/>
        <color indexed="8"/>
        <rFont val="Arial Nova"/>
        <family val="2"/>
      </rPr>
      <t>      Documentos y cuentas por cobrar</t>
    </r>
    <r>
      <rPr>
        <sz val="10"/>
        <color indexed="8"/>
        <rFont val="Arial Nova"/>
        <family val="2"/>
      </rPr>
      <t xml:space="preserve">: </t>
    </r>
  </si>
  <si>
    <r>
      <t>b-</t>
    </r>
    <r>
      <rPr>
        <b/>
        <sz val="10"/>
        <color indexed="8"/>
        <rFont val="Arial Nova"/>
        <family val="2"/>
      </rPr>
      <t>      Deudores Varios</t>
    </r>
    <r>
      <rPr>
        <sz val="10"/>
        <color indexed="8"/>
        <rFont val="Arial Nova"/>
        <family val="2"/>
      </rPr>
      <t xml:space="preserve">: </t>
    </r>
  </si>
  <si>
    <t>* Articulo N°5 del Estatuto Social: El capital social se fija en la cantidad de Guaraníes Veinte mil millones (G. 20.000.000.000), distribuido en Veinte mil (20.000) acciones ordinarias, nominativas endosables, de valor nominal de Guaraníes Un Millón (G. 1.000.000) cada una. Las acciones estarán caracterizadas con números arábigos y en forma correlativa, dentro del capital social y cada acción da derecho a un voto. No posee Serie.</t>
  </si>
  <si>
    <t>CUADRO DE  CAPITAL SUSCRIPTO E INTEGRADO</t>
  </si>
  <si>
    <t>Auditor Interno</t>
  </si>
  <si>
    <t>sin serie</t>
  </si>
  <si>
    <t>CANTIDAD VOTOS</t>
  </si>
  <si>
    <t>no posee sitio web (en desarrollo)</t>
  </si>
  <si>
    <t xml:space="preserve">5.            CAPITAL Y PROPIEDAD </t>
  </si>
  <si>
    <t>AUDITOR EXTERNO INDEPENDIENTE</t>
  </si>
  <si>
    <t>Nombre:</t>
  </si>
  <si>
    <t>Dirección:</t>
  </si>
  <si>
    <t>RUC:</t>
  </si>
  <si>
    <t xml:space="preserve">6.            CAPITAL Y PROPIEDAD </t>
  </si>
  <si>
    <t>PERSONAS Y EMPRESAS VINCULADAS</t>
  </si>
  <si>
    <t xml:space="preserve">Director  </t>
  </si>
  <si>
    <t>RODRIGO CALLIZO LOPEZ MOREIRA:</t>
  </si>
  <si>
    <t>MARÍA CRISTINA TROCHE NUÑEZ:</t>
  </si>
  <si>
    <r>
      <t xml:space="preserve">             5)</t>
    </r>
    <r>
      <rPr>
        <b/>
        <sz val="7"/>
        <color indexed="8"/>
        <rFont val="Times New Roman"/>
        <family val="1"/>
      </rPr>
      <t>              </t>
    </r>
  </si>
  <si>
    <t>3.1.             Los Estados Financieros al 31/12/2021, han sido preparados de acuerdo de acuerdo con Normas de Información Financiera emitidas por el Consejo de Contadores Públicos del Paraguay y
criterios de valuación y exposición dictados por la Comisión Nacional de Valores.</t>
  </si>
  <si>
    <t xml:space="preserve">Instalaciones                                     </t>
  </si>
  <si>
    <t xml:space="preserve">Mejoras en Predio Ajeno                           </t>
  </si>
  <si>
    <t xml:space="preserve">Vision Banco Cta. Cte. 1702601/3                  </t>
  </si>
  <si>
    <t xml:space="preserve">Banco Vision Caja de Ahorro USD 17165774          </t>
  </si>
  <si>
    <t xml:space="preserve">Recaudaciones pendientes /*Clearing                 </t>
  </si>
  <si>
    <t>    Criterios específicos de valuación.</t>
  </si>
  <si>
    <t>Efectivo neto de actividades de operación</t>
  </si>
  <si>
    <t>ESTADO DE VARIACION DEL PATRIMONIO NETO</t>
  </si>
  <si>
    <t>BIX S.A.</t>
  </si>
  <si>
    <t>Intereses Pagados Repo</t>
  </si>
  <si>
    <t>Aguinaldos a pagar</t>
  </si>
  <si>
    <t>Bonos Entregados en REPO Gs.</t>
  </si>
  <si>
    <t>Gastos pagados por adelantado</t>
  </si>
  <si>
    <t xml:space="preserve">Luciano Britez                                    </t>
  </si>
  <si>
    <t>FERNANDO MANUEL GIMÉNEZ MARIMÓN</t>
  </si>
  <si>
    <t>RODRIGO CALLIZO LOPEZ MOREIRA</t>
  </si>
  <si>
    <t>JAVIER ALEJANDRO FELICIANGELI DOMANICZKY</t>
  </si>
  <si>
    <t>Director Titular:</t>
  </si>
  <si>
    <t xml:space="preserve">SERGIO A.CABRERA RICCIARDI </t>
  </si>
  <si>
    <t xml:space="preserve">DORA BUSTO DE ARZAMENDIA </t>
  </si>
  <si>
    <t>FERNANDO MANUEL GIMÉNEZ MARIMÓN:</t>
  </si>
  <si>
    <t>JAVIER ALEJANDRO FELICIANGELI DOMANICZKY:</t>
  </si>
  <si>
    <t>5)</t>
  </si>
  <si>
    <t>Forma Comparativa de la situación patrimonial</t>
  </si>
  <si>
    <t>ESTADO DE SITUACION PATRIMONIAL O BALANCE GENERAL al 30/06/2022 presentado en forma comparativa con el ejercicio anterior cerrado el 31/12/2021.  (En guaraníes)</t>
  </si>
  <si>
    <t xml:space="preserve">Los Estados Contables al 30/06/2022 han sido considerados y aprobados por la Asamblea General de Accionistas conforme Acta de Asamblea  Ordinaria de fecha  03 de marzo de 2022, para su remisión a la Comisión Nacional de Valores. </t>
  </si>
  <si>
    <t>ESTADO DE RESULTADOS CORRESPONDIENTE AL 30/06/2022 PRESENTADO EN FORMA COMPARATIVA CON EL 30/06/2021.** (En guaraníes)</t>
  </si>
  <si>
    <t>** Se comprara con los datos al 31/12/2021, ASU CAPITAL cbsa fue aprobada el 08/10/2021, no existen datos al 30/06/2021</t>
  </si>
  <si>
    <t>CORRESPONDIENTE AL 30/06/2022 PRESENTADO EN FORMA COMPARATIVA CON EL PERIODO AL 30/06/2021 **</t>
  </si>
  <si>
    <t xml:space="preserve">ESTADO DE FLUJO DE EFECTIVOS </t>
  </si>
  <si>
    <t xml:space="preserve">Los Estados Financieros se realizan de forma comparativa, con el ejercicio anterior cerrado al 31-12-2021, considerando que en este mismo periodo del año anterior 30-06-2021, no se encontraba constituida la Casa de Bolsa . </t>
  </si>
  <si>
    <t xml:space="preserve">Cuentas a Cobrar                                  </t>
  </si>
  <si>
    <t>Juan Carlos Guillen</t>
  </si>
  <si>
    <t>Fibase S.R.L.</t>
  </si>
  <si>
    <t>Solution &amp; Shine S.A.</t>
  </si>
  <si>
    <t>Avalon Casa De Bolsa S.A</t>
  </si>
  <si>
    <t>Intereses cobrados Repo</t>
  </si>
  <si>
    <t>Recupero BVA</t>
  </si>
  <si>
    <t>Vision Banco Cta. Cte. 900623592</t>
  </si>
  <si>
    <t>Fondos Anticipado - Clearing U$</t>
  </si>
  <si>
    <t>GASTOS DE VENTAS</t>
  </si>
  <si>
    <t>MARIA CRISTINA TROCHE NUÑEZ</t>
  </si>
  <si>
    <t>PCG Auditores y Consultores</t>
  </si>
  <si>
    <t>80020816-1</t>
  </si>
  <si>
    <t>AE041</t>
  </si>
  <si>
    <t>Procer Agustin Yegros 627 c/ Rio Tebicuary</t>
  </si>
  <si>
    <t>(021) 203-965 / 203- 913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</si>
</sst>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64" formatCode="_-* #,##0.00_-;\-* #,##0.00_-;_-* &quot;-&quot;??_-;_-@_-"/>
    <numFmt numFmtId="165" formatCode="_-* #,##0_-;\-* #,##0_-;_-* &quot;-&quot;??_-;_-@_-"/>
    <numFmt numFmtId="166" formatCode="_(* #,##0.00_);_(* \(#,##0.00\);_(* \-??_);_(@_)"/>
    <numFmt numFmtId="167" formatCode="_-* #,##0.00\ _€_-;\-* #,##0.00\ _€_-;_-* &quot;-&quot;??\ _€_-;_-@_-"/>
    <numFmt numFmtId="168" formatCode="&quot;₲&quot;\ #,##0"/>
  </numFmts>
  <fonts count="98">
    <font>
      <sz val="11"/>
      <color theme="1"/>
      <name val="Calibri"/>
      <family val="2"/>
      <scheme val="minor"/>
    </font>
    <font>
      <b/>
      <sz val="9"/>
      <color indexed="8"/>
      <name val="Arial"/>
      <family val="2"/>
    </font>
    <font>
      <sz val="9"/>
      <color indexed="8"/>
      <name val="Arial"/>
      <family val="2"/>
    </font>
    <font>
      <b/>
      <sz val="9"/>
      <name val="Arial"/>
      <family val="2"/>
    </font>
    <font>
      <b/>
      <sz val="10"/>
      <color indexed="8"/>
      <name val="Calibri"/>
      <family val="2"/>
    </font>
    <font>
      <sz val="10"/>
      <color indexed="8"/>
      <name val="Calibri"/>
      <family val="2"/>
    </font>
    <font>
      <b/>
      <sz val="7"/>
      <color indexed="8"/>
      <name val="Times New Roman"/>
      <family val="1"/>
    </font>
    <font>
      <sz val="9"/>
      <name val="Arial"/>
      <family val="2"/>
    </font>
    <font>
      <sz val="10"/>
      <name val="Arial"/>
      <family val="2"/>
    </font>
    <font>
      <sz val="10"/>
      <name val="Calibri"/>
      <family val="2"/>
    </font>
    <font>
      <sz val="11"/>
      <name val="Calibri"/>
      <family val="2"/>
    </font>
    <font>
      <sz val="9"/>
      <name val="Calibri"/>
      <family val="2"/>
    </font>
    <font>
      <b/>
      <u/>
      <sz val="9"/>
      <name val="Calibri"/>
      <family val="2"/>
    </font>
    <font>
      <sz val="11"/>
      <color indexed="8"/>
      <name val="Calibri"/>
      <family val="2"/>
      <charset val="1"/>
    </font>
    <font>
      <sz val="11"/>
      <color theme="1"/>
      <name val="Calibri"/>
      <family val="2"/>
      <scheme val="minor"/>
    </font>
    <font>
      <b/>
      <sz val="11"/>
      <color theme="1"/>
      <name val="Calibri"/>
      <family val="2"/>
      <scheme val="minor"/>
    </font>
    <font>
      <sz val="9"/>
      <color theme="1"/>
      <name val="Calibri"/>
      <family val="2"/>
    </font>
    <font>
      <sz val="10"/>
      <color theme="1"/>
      <name val="Times New Roman"/>
      <family val="1"/>
    </font>
    <font>
      <sz val="8"/>
      <color theme="1"/>
      <name val="Calibri"/>
      <family val="2"/>
    </font>
    <font>
      <b/>
      <sz val="7"/>
      <color theme="1"/>
      <name val="Arial"/>
      <family val="2"/>
    </font>
    <font>
      <b/>
      <sz val="9"/>
      <color theme="1"/>
      <name val="Arial"/>
      <family val="2"/>
    </font>
    <font>
      <sz val="9"/>
      <color theme="1"/>
      <name val="Arial"/>
      <family val="2"/>
    </font>
    <font>
      <sz val="9"/>
      <color theme="1"/>
      <name val="Calibri"/>
      <family val="2"/>
      <scheme val="minor"/>
    </font>
    <font>
      <sz val="12"/>
      <color theme="1"/>
      <name val="Calibri"/>
      <family val="2"/>
      <scheme val="minor"/>
    </font>
    <font>
      <b/>
      <sz val="11"/>
      <color theme="1"/>
      <name val="Calibri"/>
      <family val="2"/>
    </font>
    <font>
      <sz val="11"/>
      <color theme="1"/>
      <name val="Calibri"/>
      <family val="2"/>
    </font>
    <font>
      <sz val="8"/>
      <color rgb="FF000000"/>
      <name val="Calibri"/>
      <family val="2"/>
    </font>
    <font>
      <b/>
      <sz val="10"/>
      <color theme="1"/>
      <name val="Calibri"/>
      <family val="2"/>
    </font>
    <font>
      <sz val="12"/>
      <color theme="1"/>
      <name val="Calibri"/>
      <family val="2"/>
    </font>
    <font>
      <b/>
      <sz val="12"/>
      <color theme="1"/>
      <name val="Calibri"/>
      <family val="2"/>
    </font>
    <font>
      <sz val="10"/>
      <color theme="1"/>
      <name val="Calibri"/>
      <family val="2"/>
    </font>
    <font>
      <b/>
      <sz val="10"/>
      <color rgb="FF000000"/>
      <name val="Calibri"/>
      <family val="2"/>
    </font>
    <font>
      <b/>
      <i/>
      <sz val="10"/>
      <color theme="1"/>
      <name val="Calibri"/>
      <family val="2"/>
    </font>
    <font>
      <sz val="10"/>
      <color rgb="FFFF0000"/>
      <name val="Calibri"/>
      <family val="2"/>
      <scheme val="minor"/>
    </font>
    <font>
      <sz val="10"/>
      <color theme="1"/>
      <name val="Calibri"/>
      <family val="2"/>
      <scheme val="minor"/>
    </font>
    <font>
      <sz val="11"/>
      <name val="Calibri"/>
      <family val="2"/>
      <scheme val="minor"/>
    </font>
    <font>
      <sz val="9"/>
      <name val="Calibri"/>
      <family val="2"/>
      <scheme val="minor"/>
    </font>
    <font>
      <b/>
      <u/>
      <sz val="9"/>
      <color theme="1"/>
      <name val="Calibri"/>
      <family val="2"/>
    </font>
    <font>
      <b/>
      <sz val="11"/>
      <color rgb="FFFF0000"/>
      <name val="Calibri"/>
      <family val="2"/>
      <scheme val="minor"/>
    </font>
    <font>
      <sz val="11"/>
      <color rgb="FFFF0000"/>
      <name val="Calibri"/>
      <family val="2"/>
      <scheme val="minor"/>
    </font>
    <font>
      <sz val="11"/>
      <color theme="0"/>
      <name val="Calibri"/>
      <family val="2"/>
      <scheme val="minor"/>
    </font>
    <font>
      <b/>
      <sz val="10"/>
      <color theme="0"/>
      <name val="Calibri"/>
      <family val="2"/>
    </font>
    <font>
      <b/>
      <sz val="11"/>
      <color theme="0"/>
      <name val="Calibri"/>
      <family val="2"/>
      <scheme val="minor"/>
    </font>
    <font>
      <b/>
      <u/>
      <sz val="11"/>
      <color theme="0"/>
      <name val="Calibri"/>
      <family val="2"/>
    </font>
    <font>
      <b/>
      <sz val="11"/>
      <color theme="0"/>
      <name val="Calibri"/>
      <family val="2"/>
    </font>
    <font>
      <b/>
      <u/>
      <sz val="10"/>
      <color theme="0"/>
      <name val="Calibri"/>
      <family val="2"/>
    </font>
    <font>
      <b/>
      <sz val="8"/>
      <color theme="1"/>
      <name val="Calibri"/>
      <family val="2"/>
    </font>
    <font>
      <b/>
      <sz val="8"/>
      <color theme="0"/>
      <name val="Calibri"/>
      <family val="2"/>
    </font>
    <font>
      <sz val="7"/>
      <color theme="1"/>
      <name val="Calibri"/>
      <family val="2"/>
    </font>
    <font>
      <b/>
      <sz val="8"/>
      <color rgb="FF000000"/>
      <name val="Calibri"/>
      <family val="2"/>
    </font>
    <font>
      <sz val="8"/>
      <color theme="1"/>
      <name val="Calibri"/>
      <family val="2"/>
      <scheme val="minor"/>
    </font>
    <font>
      <b/>
      <sz val="9"/>
      <color theme="0"/>
      <name val="Calibri"/>
      <family val="2"/>
    </font>
    <font>
      <b/>
      <sz val="11"/>
      <color rgb="FF000000"/>
      <name val="Calibri"/>
      <family val="2"/>
    </font>
    <font>
      <sz val="10"/>
      <color rgb="FF000000"/>
      <name val="Calibri"/>
      <family val="2"/>
    </font>
    <font>
      <i/>
      <sz val="10"/>
      <color rgb="FF000000"/>
      <name val="Calibri"/>
      <family val="2"/>
    </font>
    <font>
      <b/>
      <sz val="9"/>
      <color rgb="FF000000"/>
      <name val="Calibri"/>
      <family val="2"/>
    </font>
    <font>
      <b/>
      <u/>
      <sz val="9"/>
      <color rgb="FF000000"/>
      <name val="Calibri"/>
      <family val="2"/>
    </font>
    <font>
      <sz val="9"/>
      <color rgb="FF000000"/>
      <name val="Calibri"/>
      <family val="2"/>
    </font>
    <font>
      <i/>
      <sz val="9"/>
      <color rgb="FF000000"/>
      <name val="Calibri"/>
      <family val="2"/>
    </font>
    <font>
      <b/>
      <i/>
      <sz val="11"/>
      <color rgb="FF000000"/>
      <name val="Calibri"/>
      <family val="2"/>
      <scheme val="minor"/>
    </font>
    <font>
      <i/>
      <sz val="11"/>
      <color rgb="FF000000"/>
      <name val="Calibri"/>
      <family val="2"/>
      <scheme val="minor"/>
    </font>
    <font>
      <b/>
      <sz val="11"/>
      <color rgb="FF000000"/>
      <name val="Calibri"/>
      <family val="2"/>
      <scheme val="minor"/>
    </font>
    <font>
      <sz val="9"/>
      <color theme="1"/>
      <name val="EYInterstate Light"/>
    </font>
    <font>
      <b/>
      <sz val="9"/>
      <color theme="1"/>
      <name val="Calibri"/>
      <family val="2"/>
      <scheme val="minor"/>
    </font>
    <font>
      <sz val="9"/>
      <color theme="0"/>
      <name val="Calibri"/>
      <family val="2"/>
    </font>
    <font>
      <b/>
      <sz val="9"/>
      <color theme="0"/>
      <name val="Arial"/>
      <family val="2"/>
    </font>
    <font>
      <b/>
      <sz val="11"/>
      <color theme="1"/>
      <name val="Arial"/>
      <family val="2"/>
    </font>
    <font>
      <sz val="10"/>
      <color theme="0"/>
      <name val="Calibri"/>
      <family val="2"/>
    </font>
    <font>
      <b/>
      <sz val="12"/>
      <color theme="0"/>
      <name val="Calibri"/>
      <family val="2"/>
    </font>
    <font>
      <b/>
      <sz val="10"/>
      <name val="Calibri"/>
      <family val="2"/>
    </font>
    <font>
      <b/>
      <sz val="12"/>
      <name val="Calibri"/>
      <family val="2"/>
    </font>
    <font>
      <b/>
      <sz val="11"/>
      <name val="Calibri"/>
      <family val="2"/>
    </font>
    <font>
      <b/>
      <sz val="7"/>
      <name val="Times New Roman"/>
      <family val="1"/>
    </font>
    <font>
      <b/>
      <u/>
      <sz val="11"/>
      <name val="Calibri"/>
      <family val="2"/>
    </font>
    <font>
      <sz val="11"/>
      <color theme="0"/>
      <name val="Arial Nova"/>
      <family val="2"/>
    </font>
    <font>
      <b/>
      <sz val="16"/>
      <color theme="0"/>
      <name val="Arial Nova"/>
      <family val="2"/>
    </font>
    <font>
      <u/>
      <sz val="14"/>
      <color theme="0"/>
      <name val="Arial Nova"/>
      <family val="2"/>
    </font>
    <font>
      <sz val="11"/>
      <color theme="0"/>
      <name val="Museo Sans 100"/>
      <family val="3"/>
    </font>
    <font>
      <b/>
      <sz val="11"/>
      <color theme="1"/>
      <name val="Museo Sans 100"/>
      <family val="3"/>
    </font>
    <font>
      <b/>
      <sz val="9"/>
      <color theme="1"/>
      <name val="Arial Nova"/>
      <family val="2"/>
    </font>
    <font>
      <sz val="9"/>
      <color theme="1"/>
      <name val="Arial Nova"/>
      <family val="2"/>
    </font>
    <font>
      <b/>
      <sz val="11"/>
      <color theme="1"/>
      <name val="Arial Nova"/>
      <family val="2"/>
    </font>
    <font>
      <sz val="11"/>
      <color theme="1"/>
      <name val="Arial Nova"/>
      <family val="2"/>
    </font>
    <font>
      <b/>
      <sz val="10"/>
      <color theme="1"/>
      <name val="Arial Nova"/>
      <family val="2"/>
    </font>
    <font>
      <b/>
      <sz val="10"/>
      <color indexed="8"/>
      <name val="Arial Nova"/>
      <family val="2"/>
    </font>
    <font>
      <sz val="10"/>
      <color theme="1"/>
      <name val="Arial Nova"/>
      <family val="2"/>
    </font>
    <font>
      <b/>
      <u/>
      <sz val="10"/>
      <color theme="1"/>
      <name val="Arial Nova"/>
      <family val="2"/>
    </font>
    <font>
      <sz val="10"/>
      <color indexed="8"/>
      <name val="Arial Nova"/>
      <family val="2"/>
    </font>
    <font>
      <sz val="10"/>
      <name val="Arial Nova"/>
      <family val="2"/>
    </font>
    <font>
      <b/>
      <sz val="10"/>
      <name val="Arial Nova"/>
      <family val="2"/>
    </font>
    <font>
      <sz val="8"/>
      <color theme="1"/>
      <name val="Arial Nova"/>
      <family val="2"/>
    </font>
    <font>
      <b/>
      <i/>
      <sz val="10"/>
      <color theme="1"/>
      <name val="Arial Nova"/>
      <family val="2"/>
    </font>
    <font>
      <i/>
      <sz val="10"/>
      <color indexed="8"/>
      <name val="Arial Nova"/>
      <family val="2"/>
    </font>
    <font>
      <b/>
      <sz val="9"/>
      <color theme="0"/>
      <name val="Arial Nova"/>
      <family val="2"/>
    </font>
    <font>
      <b/>
      <sz val="8"/>
      <color theme="0"/>
      <name val="Arial Nova"/>
      <family val="2"/>
    </font>
    <font>
      <sz val="7"/>
      <color theme="1"/>
      <name val="Arial Nova"/>
      <family val="2"/>
    </font>
    <font>
      <b/>
      <sz val="8"/>
      <color theme="1"/>
      <name val="Arial Nova"/>
      <family val="2"/>
    </font>
    <font>
      <b/>
      <u/>
      <sz val="10"/>
      <color theme="0"/>
      <name val="Arial Nova"/>
      <family val="2"/>
    </font>
  </fonts>
  <fills count="10">
    <fill>
      <patternFill patternType="none"/>
    </fill>
    <fill>
      <patternFill patternType="gray125"/>
    </fill>
    <fill>
      <patternFill patternType="solid">
        <fgColor theme="4" tint="-0.249977111117893"/>
        <bgColor indexed="64"/>
      </patternFill>
    </fill>
    <fill>
      <patternFill patternType="gray125">
        <bgColor theme="4" tint="-0.249977111117893"/>
      </patternFill>
    </fill>
    <fill>
      <patternFill patternType="solid">
        <fgColor rgb="FFF2F2F2"/>
        <bgColor indexed="64"/>
      </patternFill>
    </fill>
    <fill>
      <patternFill patternType="gray125">
        <bgColor theme="0" tint="-4.9989318521683403E-2"/>
      </patternFill>
    </fill>
    <fill>
      <patternFill patternType="solid">
        <fgColor theme="0" tint="-4.9989318521683403E-2"/>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3" fillId="0" borderId="0"/>
    <xf numFmtId="164" fontId="14" fillId="0" borderId="0" applyFont="0" applyFill="0" applyBorder="0" applyAlignment="0" applyProtection="0"/>
    <xf numFmtId="41" fontId="14" fillId="0" borderId="0" applyFont="0" applyFill="0" applyBorder="0" applyAlignment="0" applyProtection="0"/>
    <xf numFmtId="166" fontId="8" fillId="0" borderId="0" applyFill="0" applyBorder="0" applyAlignment="0" applyProtection="0"/>
    <xf numFmtId="167" fontId="14" fillId="0" borderId="0" applyFont="0" applyFill="0" applyBorder="0" applyAlignment="0" applyProtection="0"/>
    <xf numFmtId="0" fontId="8" fillId="0" borderId="0"/>
    <xf numFmtId="9" fontId="14" fillId="0" borderId="0" applyFont="0" applyFill="0" applyBorder="0" applyAlignment="0" applyProtection="0"/>
  </cellStyleXfs>
  <cellXfs count="467">
    <xf numFmtId="0" fontId="0" fillId="0" borderId="0" xfId="0"/>
    <xf numFmtId="0" fontId="15" fillId="0" borderId="0" xfId="0" applyFont="1"/>
    <xf numFmtId="0" fontId="16" fillId="0" borderId="0" xfId="0" applyFont="1" applyAlignment="1">
      <alignment horizontal="left" vertical="center" indent="5"/>
    </xf>
    <xf numFmtId="0" fontId="17" fillId="0" borderId="0" xfId="0" applyFont="1" applyAlignment="1">
      <alignment vertical="center" wrapText="1"/>
    </xf>
    <xf numFmtId="0" fontId="19" fillId="0" borderId="0" xfId="0" applyFont="1"/>
    <xf numFmtId="0" fontId="20" fillId="0" borderId="2" xfId="0" applyFont="1" applyBorder="1" applyAlignment="1">
      <alignment vertical="center" wrapText="1"/>
    </xf>
    <xf numFmtId="0" fontId="21" fillId="0" borderId="2" xfId="0" applyFont="1" applyBorder="1" applyAlignment="1">
      <alignment vertical="center" wrapText="1"/>
    </xf>
    <xf numFmtId="0" fontId="22" fillId="0" borderId="2" xfId="0" applyFont="1" applyBorder="1" applyAlignment="1">
      <alignment vertical="top" wrapText="1"/>
    </xf>
    <xf numFmtId="3" fontId="3" fillId="0" borderId="3" xfId="0" applyNumberFormat="1" applyFont="1" applyBorder="1" applyAlignment="1">
      <alignment horizontal="right" vertical="center" wrapText="1"/>
    </xf>
    <xf numFmtId="0" fontId="19" fillId="0" borderId="0" xfId="0" applyFont="1" applyAlignment="1">
      <alignment horizontal="center"/>
    </xf>
    <xf numFmtId="0" fontId="23" fillId="0" borderId="0" xfId="0" applyFont="1"/>
    <xf numFmtId="0" fontId="25" fillId="0" borderId="0" xfId="0" applyFont="1" applyAlignment="1">
      <alignment horizontal="justify" vertical="center"/>
    </xf>
    <xf numFmtId="0" fontId="26" fillId="0" borderId="0" xfId="0" applyFont="1" applyBorder="1" applyAlignment="1">
      <alignment horizontal="left" vertical="center" wrapText="1"/>
    </xf>
    <xf numFmtId="4" fontId="18" fillId="0" borderId="0"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0" fillId="0" borderId="0" xfId="0" applyAlignment="1"/>
    <xf numFmtId="0" fontId="24" fillId="0" borderId="0" xfId="0" applyFont="1" applyBorder="1" applyAlignment="1">
      <alignment horizontal="right" vertical="center"/>
    </xf>
    <xf numFmtId="0" fontId="20" fillId="0" borderId="4" xfId="0" applyFont="1" applyBorder="1" applyAlignment="1">
      <alignment vertical="center" wrapText="1"/>
    </xf>
    <xf numFmtId="165" fontId="14" fillId="0" borderId="0" xfId="2" applyNumberFormat="1" applyFont="1" applyAlignment="1">
      <alignment horizontal="center" vertical="center"/>
    </xf>
    <xf numFmtId="3" fontId="0" fillId="0" borderId="0" xfId="0" applyNumberFormat="1"/>
    <xf numFmtId="3" fontId="7" fillId="0" borderId="3" xfId="0" applyNumberFormat="1" applyFont="1" applyBorder="1" applyAlignment="1">
      <alignment horizontal="right" vertical="center" wrapText="1"/>
    </xf>
    <xf numFmtId="0" fontId="0" fillId="0" borderId="0" xfId="0" applyBorder="1"/>
    <xf numFmtId="0" fontId="28" fillId="0" borderId="0" xfId="0" applyFont="1" applyBorder="1" applyAlignment="1">
      <alignment horizontal="right" vertical="center"/>
    </xf>
    <xf numFmtId="3" fontId="29" fillId="0" borderId="0" xfId="0" applyNumberFormat="1" applyFont="1" applyBorder="1" applyAlignment="1">
      <alignment horizontal="right" vertical="center"/>
    </xf>
    <xf numFmtId="0" fontId="25" fillId="0" borderId="0" xfId="0" applyFont="1" applyBorder="1" applyAlignment="1">
      <alignment horizontal="right" vertical="center"/>
    </xf>
    <xf numFmtId="0" fontId="30" fillId="0" borderId="0" xfId="0" applyFont="1" applyBorder="1" applyAlignment="1">
      <alignment horizontal="right" vertical="center"/>
    </xf>
    <xf numFmtId="0" fontId="27" fillId="0" borderId="0" xfId="0" applyFont="1" applyBorder="1" applyAlignment="1">
      <alignment horizontal="right" vertical="center"/>
    </xf>
    <xf numFmtId="0" fontId="0" fillId="0" borderId="0" xfId="0" applyFill="1"/>
    <xf numFmtId="0" fontId="24" fillId="0" borderId="0" xfId="0" applyFont="1" applyFill="1" applyBorder="1" applyAlignment="1">
      <alignment horizontal="justify" vertical="center"/>
    </xf>
    <xf numFmtId="0" fontId="0" fillId="0" borderId="0" xfId="0" applyFill="1" applyBorder="1"/>
    <xf numFmtId="0" fontId="27"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0" fillId="0" borderId="0" xfId="0" applyFont="1" applyFill="1" applyBorder="1" applyAlignment="1">
      <alignment vertical="center"/>
    </xf>
    <xf numFmtId="0" fontId="30" fillId="0" borderId="0" xfId="0" applyFont="1" applyFill="1" applyBorder="1" applyAlignment="1">
      <alignment horizontal="right" vertical="center"/>
    </xf>
    <xf numFmtId="0" fontId="30" fillId="0" borderId="0" xfId="0" applyFont="1" applyFill="1" applyBorder="1" applyAlignment="1">
      <alignment horizontal="right" vertical="center" wrapText="1"/>
    </xf>
    <xf numFmtId="0" fontId="27" fillId="0" borderId="0" xfId="0" applyFont="1" applyFill="1" applyBorder="1" applyAlignment="1">
      <alignment vertical="center"/>
    </xf>
    <xf numFmtId="0" fontId="27" fillId="0" borderId="0" xfId="0" applyFont="1" applyFill="1" applyBorder="1" applyAlignment="1">
      <alignment horizontal="right" vertical="center"/>
    </xf>
    <xf numFmtId="0" fontId="27" fillId="0" borderId="0" xfId="0" applyFont="1" applyFill="1" applyBorder="1" applyAlignment="1">
      <alignment horizontal="right" vertical="center" wrapText="1"/>
    </xf>
    <xf numFmtId="165" fontId="14" fillId="0" borderId="0" xfId="2" applyNumberFormat="1" applyFont="1"/>
    <xf numFmtId="165" fontId="0" fillId="0" borderId="0" xfId="0" applyNumberFormat="1"/>
    <xf numFmtId="0" fontId="33" fillId="0" borderId="0" xfId="0" applyFont="1"/>
    <xf numFmtId="0" fontId="34" fillId="0" borderId="0" xfId="0" applyFont="1"/>
    <xf numFmtId="165" fontId="34" fillId="0" borderId="0" xfId="2" applyNumberFormat="1" applyFont="1"/>
    <xf numFmtId="164" fontId="30" fillId="0" borderId="0" xfId="2" applyFont="1" applyBorder="1" applyAlignment="1">
      <alignment horizontal="right" vertical="center"/>
    </xf>
    <xf numFmtId="164" fontId="27" fillId="0" borderId="0" xfId="2" applyFont="1" applyBorder="1" applyAlignment="1">
      <alignment horizontal="right" vertical="center"/>
    </xf>
    <xf numFmtId="0" fontId="30" fillId="0" borderId="0" xfId="0" applyFont="1" applyBorder="1" applyAlignment="1">
      <alignment horizontal="right" vertical="center" wrapText="1"/>
    </xf>
    <xf numFmtId="0" fontId="27" fillId="0" borderId="0" xfId="0" applyFont="1" applyBorder="1" applyAlignment="1">
      <alignment horizontal="right" vertical="center" wrapText="1"/>
    </xf>
    <xf numFmtId="0" fontId="34" fillId="0" borderId="0" xfId="0" applyFont="1" applyBorder="1"/>
    <xf numFmtId="0" fontId="27" fillId="0" borderId="0" xfId="0" applyFont="1" applyBorder="1" applyAlignment="1">
      <alignment vertical="center"/>
    </xf>
    <xf numFmtId="0" fontId="35" fillId="0" borderId="0" xfId="0" applyFont="1"/>
    <xf numFmtId="0" fontId="7" fillId="0" borderId="6" xfId="0" applyFont="1" applyBorder="1" applyAlignment="1">
      <alignment horizontal="righ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7" fillId="0" borderId="0" xfId="0" applyFont="1" applyBorder="1" applyAlignment="1">
      <alignment vertical="center" wrapText="1"/>
    </xf>
    <xf numFmtId="0" fontId="7" fillId="0" borderId="3" xfId="0" applyFont="1" applyBorder="1" applyAlignment="1">
      <alignment horizontal="right" vertical="center" wrapText="1"/>
    </xf>
    <xf numFmtId="0" fontId="7" fillId="0" borderId="3" xfId="0" applyFont="1" applyBorder="1" applyAlignment="1">
      <alignment vertical="center" wrapText="1"/>
    </xf>
    <xf numFmtId="0" fontId="36" fillId="0" borderId="0" xfId="0" applyFont="1" applyBorder="1" applyAlignment="1">
      <alignment vertical="top" wrapText="1"/>
    </xf>
    <xf numFmtId="0" fontId="36" fillId="0" borderId="3" xfId="0" applyFont="1" applyBorder="1" applyAlignment="1">
      <alignment vertical="top" wrapText="1"/>
    </xf>
    <xf numFmtId="0" fontId="3" fillId="0" borderId="2" xfId="0" applyFont="1" applyBorder="1" applyAlignment="1">
      <alignment vertical="center" wrapText="1"/>
    </xf>
    <xf numFmtId="3" fontId="35" fillId="0" borderId="0" xfId="0" applyNumberFormat="1" applyFont="1"/>
    <xf numFmtId="0" fontId="37" fillId="0" borderId="8" xfId="0" applyFont="1" applyBorder="1" applyAlignment="1">
      <alignment vertical="center" wrapText="1"/>
    </xf>
    <xf numFmtId="0" fontId="12" fillId="0" borderId="1" xfId="0" applyFont="1" applyBorder="1" applyAlignment="1">
      <alignment vertical="center" wrapText="1"/>
    </xf>
    <xf numFmtId="0" fontId="16" fillId="0" borderId="10" xfId="0" applyFont="1" applyBorder="1" applyAlignment="1">
      <alignment vertical="center" wrapText="1"/>
    </xf>
    <xf numFmtId="41" fontId="11" fillId="0" borderId="11" xfId="3" applyFont="1" applyBorder="1" applyAlignment="1">
      <alignment vertical="center" wrapText="1"/>
    </xf>
    <xf numFmtId="0" fontId="11" fillId="0" borderId="11" xfId="0" applyFont="1" applyBorder="1" applyAlignment="1">
      <alignment vertical="center" wrapText="1"/>
    </xf>
    <xf numFmtId="0" fontId="16" fillId="0" borderId="12" xfId="0" applyFont="1" applyBorder="1" applyAlignment="1">
      <alignment vertical="center" wrapText="1"/>
    </xf>
    <xf numFmtId="41" fontId="11" fillId="0" borderId="13" xfId="3"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29" fillId="0" borderId="0" xfId="0" applyFont="1" applyAlignment="1">
      <alignment horizontal="center" vertical="center"/>
    </xf>
    <xf numFmtId="0" fontId="32" fillId="0" borderId="0" xfId="0" applyFont="1" applyFill="1" applyBorder="1" applyAlignment="1">
      <alignment horizontal="right" vertical="center"/>
    </xf>
    <xf numFmtId="0" fontId="38" fillId="0" borderId="0" xfId="0" applyFont="1" applyFill="1"/>
    <xf numFmtId="0" fontId="39" fillId="0" borderId="0" xfId="0" applyFont="1" applyFill="1"/>
    <xf numFmtId="3" fontId="3" fillId="0" borderId="3" xfId="0" applyNumberFormat="1" applyFont="1" applyFill="1" applyBorder="1" applyAlignment="1">
      <alignment horizontal="right" vertical="center" wrapText="1"/>
    </xf>
    <xf numFmtId="3" fontId="34" fillId="0" borderId="0" xfId="0" applyNumberFormat="1" applyFont="1"/>
    <xf numFmtId="0" fontId="40" fillId="0" borderId="0" xfId="0" applyFont="1"/>
    <xf numFmtId="165" fontId="34" fillId="0" borderId="0" xfId="0" applyNumberFormat="1" applyFont="1"/>
    <xf numFmtId="1" fontId="34" fillId="0" borderId="0" xfId="0" applyNumberFormat="1" applyFont="1"/>
    <xf numFmtId="0" fontId="29" fillId="0" borderId="0" xfId="0" applyFont="1" applyAlignment="1">
      <alignment horizontal="center" vertical="center"/>
    </xf>
    <xf numFmtId="3" fontId="0" fillId="0" borderId="1" xfId="0" applyNumberFormat="1" applyBorder="1"/>
    <xf numFmtId="0" fontId="25" fillId="0" borderId="1" xfId="0" applyFont="1" applyBorder="1" applyAlignment="1">
      <alignment vertical="center"/>
    </xf>
    <xf numFmtId="165" fontId="25" fillId="0" borderId="1" xfId="2" applyNumberFormat="1" applyFont="1" applyFill="1" applyBorder="1" applyAlignment="1">
      <alignment horizontal="right" vertical="center"/>
    </xf>
    <xf numFmtId="0" fontId="24" fillId="0" borderId="1" xfId="0" applyFont="1" applyBorder="1" applyAlignment="1">
      <alignment vertical="center"/>
    </xf>
    <xf numFmtId="165" fontId="24" fillId="0" borderId="1" xfId="2" applyNumberFormat="1" applyFont="1" applyBorder="1" applyAlignment="1">
      <alignment horizontal="right" vertical="center"/>
    </xf>
    <xf numFmtId="3" fontId="0" fillId="0" borderId="1" xfId="0" applyNumberFormat="1" applyBorder="1" applyAlignment="1">
      <alignment wrapText="1"/>
    </xf>
    <xf numFmtId="165" fontId="30" fillId="0" borderId="1" xfId="2" applyNumberFormat="1" applyFont="1" applyFill="1" applyBorder="1" applyAlignment="1">
      <alignment horizontal="right" vertical="center"/>
    </xf>
    <xf numFmtId="0" fontId="0" fillId="0" borderId="0" xfId="0"/>
    <xf numFmtId="0" fontId="19" fillId="0" borderId="0" xfId="0" applyFont="1" applyAlignment="1">
      <alignment horizontal="center" vertical="center"/>
    </xf>
    <xf numFmtId="0" fontId="19" fillId="0" borderId="0" xfId="0" applyFont="1" applyBorder="1" applyAlignment="1">
      <alignment horizontal="center" vertical="center"/>
    </xf>
    <xf numFmtId="0" fontId="24" fillId="0" borderId="0" xfId="0" applyFont="1" applyAlignment="1">
      <alignment vertical="center"/>
    </xf>
    <xf numFmtId="0" fontId="41" fillId="2" borderId="16" xfId="0" applyFont="1" applyFill="1" applyBorder="1" applyAlignment="1">
      <alignment horizontal="center" vertical="center"/>
    </xf>
    <xf numFmtId="0" fontId="42" fillId="2" borderId="1" xfId="0" applyFont="1" applyFill="1" applyBorder="1" applyAlignment="1">
      <alignment horizontal="center" wrapText="1"/>
    </xf>
    <xf numFmtId="0" fontId="25" fillId="0" borderId="1" xfId="0" applyFont="1" applyBorder="1" applyAlignment="1">
      <alignment horizontal="justify" vertical="center" wrapText="1"/>
    </xf>
    <xf numFmtId="3" fontId="25" fillId="0" borderId="1" xfId="0" applyNumberFormat="1" applyFont="1" applyFill="1" applyBorder="1" applyAlignment="1">
      <alignment horizontal="right" vertical="center" wrapText="1"/>
    </xf>
    <xf numFmtId="3" fontId="25" fillId="0" borderId="1" xfId="0" applyNumberFormat="1" applyFont="1" applyBorder="1" applyAlignment="1">
      <alignment horizontal="right" vertical="center" wrapText="1"/>
    </xf>
    <xf numFmtId="0" fontId="24" fillId="0" borderId="1" xfId="0" applyFont="1" applyBorder="1" applyAlignment="1">
      <alignment horizontal="justify" vertical="center" wrapText="1"/>
    </xf>
    <xf numFmtId="3" fontId="24" fillId="0" borderId="1" xfId="0" applyNumberFormat="1" applyFont="1" applyFill="1" applyBorder="1" applyAlignment="1">
      <alignment horizontal="right" vertical="center" wrapText="1"/>
    </xf>
    <xf numFmtId="3" fontId="24" fillId="0" borderId="1" xfId="0" applyNumberFormat="1" applyFont="1" applyBorder="1" applyAlignment="1">
      <alignment horizontal="right" vertical="center" wrapText="1"/>
    </xf>
    <xf numFmtId="0" fontId="43"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right" vertical="center" wrapText="1"/>
    </xf>
    <xf numFmtId="0" fontId="24" fillId="0" borderId="1" xfId="0" applyFont="1" applyBorder="1" applyAlignment="1">
      <alignment horizontal="right" vertical="center" wrapText="1"/>
    </xf>
    <xf numFmtId="0" fontId="25" fillId="0" borderId="1" xfId="0" applyFont="1" applyFill="1" applyBorder="1" applyAlignment="1">
      <alignment horizontal="right" vertical="center" wrapText="1"/>
    </xf>
    <xf numFmtId="0" fontId="30" fillId="0" borderId="1" xfId="0" applyFont="1" applyBorder="1" applyAlignment="1">
      <alignment horizontal="justify" vertical="center" wrapText="1"/>
    </xf>
    <xf numFmtId="3" fontId="30" fillId="0" borderId="1" xfId="0" applyNumberFormat="1" applyFont="1" applyFill="1" applyBorder="1" applyAlignment="1">
      <alignment horizontal="right" vertical="center" wrapText="1"/>
    </xf>
    <xf numFmtId="3" fontId="30" fillId="0" borderId="1" xfId="0" applyNumberFormat="1" applyFont="1" applyBorder="1" applyAlignment="1">
      <alignment horizontal="right" vertical="center" wrapText="1"/>
    </xf>
    <xf numFmtId="0" fontId="30" fillId="0" borderId="1" xfId="0" applyFont="1" applyBorder="1" applyAlignment="1">
      <alignment horizontal="right" vertical="center" wrapText="1"/>
    </xf>
    <xf numFmtId="0" fontId="30" fillId="0" borderId="1" xfId="0" applyFont="1" applyFill="1" applyBorder="1" applyAlignment="1">
      <alignment horizontal="right" vertical="center" wrapText="1"/>
    </xf>
    <xf numFmtId="0" fontId="27" fillId="0" borderId="1" xfId="0" applyFont="1" applyBorder="1" applyAlignment="1">
      <alignment horizontal="justify" vertical="center" wrapText="1"/>
    </xf>
    <xf numFmtId="3" fontId="27" fillId="0" borderId="1" xfId="0" applyNumberFormat="1" applyFont="1" applyFill="1" applyBorder="1" applyAlignment="1">
      <alignment horizontal="right" vertical="center" wrapText="1"/>
    </xf>
    <xf numFmtId="3" fontId="27" fillId="0" borderId="1" xfId="0" applyNumberFormat="1" applyFont="1" applyBorder="1" applyAlignment="1">
      <alignment horizontal="right" vertical="center" wrapText="1"/>
    </xf>
    <xf numFmtId="0" fontId="45"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30" fillId="0" borderId="1" xfId="0" applyFont="1" applyBorder="1" applyAlignment="1">
      <alignment horizontal="left" vertical="center" wrapText="1"/>
    </xf>
    <xf numFmtId="165" fontId="30" fillId="0" borderId="1" xfId="2" applyNumberFormat="1" applyFont="1" applyFill="1" applyBorder="1" applyAlignment="1">
      <alignment horizontal="right" vertical="center" wrapText="1"/>
    </xf>
    <xf numFmtId="41" fontId="30" fillId="0" borderId="1" xfId="3" applyFont="1" applyFill="1" applyBorder="1" applyAlignment="1">
      <alignment horizontal="right" vertical="center" wrapText="1"/>
    </xf>
    <xf numFmtId="0" fontId="41" fillId="2" borderId="17" xfId="0" applyFont="1" applyFill="1" applyBorder="1" applyAlignment="1">
      <alignment horizontal="center" vertical="center"/>
    </xf>
    <xf numFmtId="0" fontId="41" fillId="2" borderId="1" xfId="0" applyFont="1" applyFill="1" applyBorder="1" applyAlignment="1">
      <alignment horizontal="center" vertical="center"/>
    </xf>
    <xf numFmtId="0" fontId="30" fillId="0" borderId="1" xfId="0" applyFont="1" applyBorder="1" applyAlignment="1">
      <alignment vertical="center"/>
    </xf>
    <xf numFmtId="165" fontId="30" fillId="0" borderId="1" xfId="2" applyNumberFormat="1" applyFont="1" applyBorder="1" applyAlignment="1">
      <alignment horizontal="right" vertical="center"/>
    </xf>
    <xf numFmtId="0" fontId="27" fillId="0" borderId="1" xfId="0" applyFont="1" applyBorder="1" applyAlignment="1">
      <alignment vertical="center"/>
    </xf>
    <xf numFmtId="0" fontId="41" fillId="2" borderId="1" xfId="0" applyFont="1" applyFill="1" applyBorder="1" applyAlignment="1">
      <alignment vertical="center" wrapText="1"/>
    </xf>
    <xf numFmtId="0" fontId="30" fillId="0" borderId="1" xfId="0" applyFont="1" applyBorder="1" applyAlignment="1">
      <alignment vertical="center" wrapText="1"/>
    </xf>
    <xf numFmtId="165" fontId="30" fillId="0" borderId="1" xfId="2" applyNumberFormat="1" applyFont="1" applyBorder="1" applyAlignment="1">
      <alignment horizontal="right" vertical="center" wrapText="1"/>
    </xf>
    <xf numFmtId="0" fontId="27" fillId="0" borderId="1" xfId="0" applyFont="1" applyBorder="1" applyAlignment="1">
      <alignment vertical="center" wrapText="1"/>
    </xf>
    <xf numFmtId="165" fontId="27" fillId="0" borderId="1" xfId="2" applyNumberFormat="1" applyFont="1" applyBorder="1" applyAlignment="1">
      <alignment horizontal="right" vertical="center" wrapText="1"/>
    </xf>
    <xf numFmtId="165" fontId="27" fillId="0" borderId="1" xfId="2" applyNumberFormat="1" applyFont="1" applyBorder="1" applyAlignment="1">
      <alignment horizontal="right" vertical="center"/>
    </xf>
    <xf numFmtId="0" fontId="27" fillId="0" borderId="1" xfId="0" applyFont="1" applyBorder="1" applyAlignment="1">
      <alignment horizontal="right" vertical="center" wrapText="1"/>
    </xf>
    <xf numFmtId="0" fontId="41" fillId="3"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30" fillId="0" borderId="1" xfId="0" applyFont="1" applyBorder="1" applyAlignment="1">
      <alignment horizontal="right" vertical="center"/>
    </xf>
    <xf numFmtId="0" fontId="27" fillId="0" borderId="1" xfId="0" applyFont="1" applyBorder="1" applyAlignment="1">
      <alignment horizontal="right" vertical="center"/>
    </xf>
    <xf numFmtId="0" fontId="30" fillId="0" borderId="1" xfId="0" applyFont="1" applyBorder="1" applyAlignment="1">
      <alignment horizontal="center" vertical="center" wrapText="1"/>
    </xf>
    <xf numFmtId="3" fontId="41" fillId="2" borderId="1" xfId="0" applyNumberFormat="1" applyFont="1" applyFill="1" applyBorder="1" applyAlignment="1">
      <alignment horizontal="right" vertical="center" wrapText="1"/>
    </xf>
    <xf numFmtId="3" fontId="27" fillId="0" borderId="1" xfId="0" applyNumberFormat="1" applyFont="1" applyBorder="1" applyAlignment="1">
      <alignment horizontal="center" vertical="center" wrapText="1"/>
    </xf>
    <xf numFmtId="0" fontId="30" fillId="0" borderId="1" xfId="0" applyFont="1" applyFill="1" applyBorder="1" applyAlignment="1">
      <alignment horizontal="justify" vertical="center" wrapText="1"/>
    </xf>
    <xf numFmtId="3" fontId="30" fillId="0" borderId="1" xfId="0" applyNumberFormat="1" applyFont="1" applyFill="1" applyBorder="1" applyAlignment="1">
      <alignment horizontal="center" vertical="center" wrapText="1"/>
    </xf>
    <xf numFmtId="3"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xf>
    <xf numFmtId="3" fontId="27" fillId="0" borderId="1" xfId="0" applyNumberFormat="1" applyFont="1" applyBorder="1" applyAlignment="1">
      <alignment horizontal="right" vertical="center"/>
    </xf>
    <xf numFmtId="0" fontId="28" fillId="0" borderId="1" xfId="0" applyFont="1" applyBorder="1" applyAlignment="1">
      <alignment vertical="center"/>
    </xf>
    <xf numFmtId="165" fontId="28" fillId="0" borderId="1" xfId="2" applyNumberFormat="1" applyFont="1" applyFill="1" applyBorder="1" applyAlignment="1">
      <alignment horizontal="right" vertical="center"/>
    </xf>
    <xf numFmtId="165" fontId="28" fillId="0" borderId="1" xfId="2" applyNumberFormat="1" applyFont="1" applyBorder="1" applyAlignment="1">
      <alignment horizontal="right" vertical="center"/>
    </xf>
    <xf numFmtId="0" fontId="29" fillId="0" borderId="1" xfId="0" applyFont="1" applyBorder="1" applyAlignment="1">
      <alignment vertical="center"/>
    </xf>
    <xf numFmtId="165" fontId="29" fillId="0" borderId="1" xfId="2" applyNumberFormat="1" applyFont="1" applyBorder="1" applyAlignment="1">
      <alignment horizontal="right" vertical="center"/>
    </xf>
    <xf numFmtId="41" fontId="25" fillId="0" borderId="1" xfId="3" applyFont="1" applyFill="1" applyBorder="1" applyAlignment="1">
      <alignment horizontal="right" vertical="center" wrapText="1"/>
    </xf>
    <xf numFmtId="0" fontId="24" fillId="0" borderId="1" xfId="0" applyFont="1" applyBorder="1" applyAlignment="1">
      <alignment vertical="center" wrapText="1"/>
    </xf>
    <xf numFmtId="0" fontId="24" fillId="0" borderId="1" xfId="0" applyFont="1" applyFill="1" applyBorder="1" applyAlignment="1">
      <alignment horizontal="right" vertical="center" wrapText="1"/>
    </xf>
    <xf numFmtId="4" fontId="30" fillId="0" borderId="1"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0" fontId="46"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46"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47" fillId="2" borderId="1" xfId="0" applyFont="1" applyFill="1" applyBorder="1" applyAlignment="1">
      <alignment horizontal="center" vertical="center" wrapText="1"/>
    </xf>
    <xf numFmtId="0" fontId="26" fillId="0" borderId="1" xfId="0" applyFont="1" applyBorder="1" applyAlignment="1">
      <alignment horizontal="left" vertical="center" wrapText="1"/>
    </xf>
    <xf numFmtId="4" fontId="48" fillId="0" borderId="1" xfId="0" applyNumberFormat="1" applyFont="1" applyBorder="1" applyAlignment="1">
      <alignment horizontal="center" vertical="center" wrapText="1"/>
    </xf>
    <xf numFmtId="3" fontId="48" fillId="0" borderId="1" xfId="0" applyNumberFormat="1" applyFont="1" applyBorder="1" applyAlignment="1">
      <alignment horizontal="center" vertical="center" wrapText="1"/>
    </xf>
    <xf numFmtId="0" fontId="49" fillId="0" borderId="1" xfId="0" applyFont="1" applyFill="1" applyBorder="1" applyAlignment="1">
      <alignment vertical="center" wrapText="1"/>
    </xf>
    <xf numFmtId="0" fontId="50" fillId="0" borderId="1" xfId="0" applyFont="1" applyFill="1" applyBorder="1" applyAlignment="1">
      <alignment vertical="top" wrapText="1"/>
    </xf>
    <xf numFmtId="0" fontId="24" fillId="0" borderId="0" xfId="0" applyFont="1" applyAlignment="1">
      <alignment horizontal="right" vertical="center"/>
    </xf>
    <xf numFmtId="0" fontId="41" fillId="2" borderId="1" xfId="0" applyFont="1" applyFill="1" applyBorder="1" applyAlignment="1">
      <alignment vertical="center"/>
    </xf>
    <xf numFmtId="0" fontId="51" fillId="2" borderId="1" xfId="0" applyFont="1" applyFill="1" applyBorder="1" applyAlignment="1">
      <alignment horizontal="center" vertical="center" wrapText="1"/>
    </xf>
    <xf numFmtId="0" fontId="31" fillId="4" borderId="1" xfId="0" applyFont="1" applyFill="1" applyBorder="1" applyAlignment="1">
      <alignment vertical="center"/>
    </xf>
    <xf numFmtId="0" fontId="52" fillId="4" borderId="1" xfId="0" applyFont="1" applyFill="1" applyBorder="1" applyAlignment="1">
      <alignment vertical="center"/>
    </xf>
    <xf numFmtId="0" fontId="53" fillId="0" borderId="1" xfId="0" applyFont="1" applyBorder="1" applyAlignment="1">
      <alignment vertical="center"/>
    </xf>
    <xf numFmtId="3" fontId="53" fillId="0" borderId="1" xfId="0" applyNumberFormat="1" applyFont="1" applyBorder="1" applyAlignment="1">
      <alignment horizontal="right" vertical="center"/>
    </xf>
    <xf numFmtId="0" fontId="31" fillId="0" borderId="1" xfId="0" applyFont="1" applyBorder="1" applyAlignment="1">
      <alignment vertical="center"/>
    </xf>
    <xf numFmtId="0" fontId="54" fillId="0" borderId="1" xfId="0" applyFont="1" applyBorder="1" applyAlignment="1">
      <alignment horizontal="right" vertical="center"/>
    </xf>
    <xf numFmtId="0" fontId="31" fillId="0" borderId="1" xfId="0" applyFont="1" applyBorder="1" applyAlignment="1">
      <alignment horizontal="right" vertical="center"/>
    </xf>
    <xf numFmtId="0" fontId="53" fillId="0" borderId="1" xfId="0" applyFont="1" applyBorder="1" applyAlignment="1">
      <alignment horizontal="right" vertical="center"/>
    </xf>
    <xf numFmtId="3" fontId="31" fillId="0" borderId="1" xfId="0" applyNumberFormat="1" applyFont="1" applyBorder="1" applyAlignment="1">
      <alignment horizontal="right" vertical="center"/>
    </xf>
    <xf numFmtId="0" fontId="52" fillId="0" borderId="1" xfId="0" applyFont="1" applyBorder="1" applyAlignment="1">
      <alignment horizontal="right" vertical="center"/>
    </xf>
    <xf numFmtId="41" fontId="53" fillId="0" borderId="1" xfId="3" applyFont="1" applyBorder="1" applyAlignment="1">
      <alignment horizontal="right" vertical="center"/>
    </xf>
    <xf numFmtId="3" fontId="9" fillId="0" borderId="1" xfId="0" applyNumberFormat="1" applyFont="1" applyBorder="1" applyAlignment="1">
      <alignment horizontal="right" vertical="center"/>
    </xf>
    <xf numFmtId="0" fontId="0" fillId="0" borderId="0" xfId="0" applyAlignment="1">
      <alignment horizontal="right"/>
    </xf>
    <xf numFmtId="0" fontId="15" fillId="0" borderId="0" xfId="0" applyFont="1" applyAlignment="1">
      <alignment horizontal="right"/>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 xfId="0" applyFont="1" applyFill="1" applyBorder="1" applyAlignment="1">
      <alignment vertical="center" wrapText="1"/>
    </xf>
    <xf numFmtId="0" fontId="30" fillId="6" borderId="1" xfId="0" applyFont="1" applyFill="1" applyBorder="1" applyAlignment="1">
      <alignment horizontal="right" vertical="center" wrapText="1"/>
    </xf>
    <xf numFmtId="3" fontId="27" fillId="0" borderId="1" xfId="0" applyNumberFormat="1" applyFont="1" applyBorder="1" applyAlignment="1">
      <alignment vertical="center" wrapText="1"/>
    </xf>
    <xf numFmtId="3" fontId="30" fillId="0" borderId="1" xfId="2" applyNumberFormat="1" applyFont="1" applyBorder="1" applyAlignment="1">
      <alignment vertical="center" wrapText="1"/>
    </xf>
    <xf numFmtId="3" fontId="30" fillId="0" borderId="1" xfId="2" applyNumberFormat="1" applyFont="1" applyBorder="1" applyAlignment="1">
      <alignment horizontal="right" vertical="center" wrapText="1"/>
    </xf>
    <xf numFmtId="3" fontId="30" fillId="0" borderId="1" xfId="0" applyNumberFormat="1" applyFont="1" applyBorder="1" applyAlignment="1">
      <alignment vertical="center" wrapText="1"/>
    </xf>
    <xf numFmtId="3" fontId="30" fillId="0" borderId="1" xfId="3" applyNumberFormat="1" applyFont="1" applyBorder="1" applyAlignment="1">
      <alignment vertical="center" wrapText="1"/>
    </xf>
    <xf numFmtId="0" fontId="51" fillId="2" borderId="1" xfId="0" applyFont="1" applyFill="1" applyBorder="1" applyAlignment="1">
      <alignment vertical="center"/>
    </xf>
    <xf numFmtId="0" fontId="47" fillId="2" borderId="1" xfId="0" applyFont="1" applyFill="1" applyBorder="1" applyAlignment="1">
      <alignment horizontal="center" vertical="center"/>
    </xf>
    <xf numFmtId="0" fontId="55" fillId="4" borderId="1" xfId="0" applyFont="1" applyFill="1" applyBorder="1" applyAlignment="1">
      <alignment vertical="center"/>
    </xf>
    <xf numFmtId="3" fontId="55" fillId="4" borderId="1" xfId="0" applyNumberFormat="1" applyFont="1" applyFill="1" applyBorder="1" applyAlignment="1">
      <alignment horizontal="right" vertical="center"/>
    </xf>
    <xf numFmtId="0" fontId="56" fillId="0" borderId="1" xfId="0" applyFont="1" applyBorder="1" applyAlignment="1">
      <alignment vertical="center"/>
    </xf>
    <xf numFmtId="0" fontId="57" fillId="0" borderId="1" xfId="0" applyFont="1" applyBorder="1" applyAlignment="1">
      <alignment horizontal="right" vertical="center"/>
    </xf>
    <xf numFmtId="0" fontId="58" fillId="0" borderId="1" xfId="0" applyFont="1" applyBorder="1" applyAlignment="1">
      <alignment vertical="center"/>
    </xf>
    <xf numFmtId="3" fontId="58" fillId="0" borderId="1" xfId="0" applyNumberFormat="1" applyFont="1" applyBorder="1" applyAlignment="1">
      <alignment horizontal="right" vertical="center"/>
    </xf>
    <xf numFmtId="0" fontId="57" fillId="0" borderId="1" xfId="0" applyFont="1" applyBorder="1" applyAlignment="1">
      <alignment vertical="center"/>
    </xf>
    <xf numFmtId="3" fontId="57" fillId="0" borderId="1" xfId="0" applyNumberFormat="1" applyFont="1" applyBorder="1" applyAlignment="1">
      <alignment horizontal="right" vertical="center"/>
    </xf>
    <xf numFmtId="3" fontId="57" fillId="0" borderId="1" xfId="0" applyNumberFormat="1" applyFont="1" applyFill="1" applyBorder="1" applyAlignment="1">
      <alignment horizontal="right" vertical="center"/>
    </xf>
    <xf numFmtId="3" fontId="55" fillId="0" borderId="1" xfId="0" applyNumberFormat="1" applyFont="1" applyBorder="1" applyAlignment="1">
      <alignment horizontal="right" vertical="center"/>
    </xf>
    <xf numFmtId="0" fontId="55" fillId="0" borderId="1" xfId="0" applyFont="1" applyFill="1" applyBorder="1" applyAlignment="1">
      <alignment horizontal="right" vertical="center"/>
    </xf>
    <xf numFmtId="0" fontId="55" fillId="0" borderId="1" xfId="0" applyFont="1" applyBorder="1" applyAlignment="1">
      <alignment vertical="center"/>
    </xf>
    <xf numFmtId="0" fontId="0" fillId="0" borderId="0" xfId="0" applyAlignment="1">
      <alignment horizontal="left"/>
    </xf>
    <xf numFmtId="0" fontId="30" fillId="0" borderId="1" xfId="0" applyFont="1" applyFill="1" applyBorder="1" applyAlignment="1">
      <alignment vertical="center" wrapText="1"/>
    </xf>
    <xf numFmtId="0" fontId="30" fillId="0" borderId="1" xfId="0" applyFont="1" applyFill="1" applyBorder="1" applyAlignment="1">
      <alignment horizontal="center" vertical="center" wrapText="1"/>
    </xf>
    <xf numFmtId="3" fontId="9" fillId="0" borderId="1" xfId="0" applyNumberFormat="1" applyFont="1" applyFill="1" applyBorder="1" applyAlignment="1">
      <alignment horizontal="right" vertical="center" wrapText="1"/>
    </xf>
    <xf numFmtId="3" fontId="31" fillId="0" borderId="1" xfId="0" applyNumberFormat="1" applyFont="1" applyBorder="1" applyAlignment="1">
      <alignment horizontal="right" vertical="center"/>
    </xf>
    <xf numFmtId="0" fontId="21" fillId="0" borderId="2" xfId="0" applyFont="1" applyBorder="1" applyAlignment="1">
      <alignment vertical="center"/>
    </xf>
    <xf numFmtId="0" fontId="18" fillId="0" borderId="1" xfId="0" applyFont="1" applyBorder="1" applyAlignment="1">
      <alignment vertical="center"/>
    </xf>
    <xf numFmtId="4" fontId="18" fillId="0" borderId="1" xfId="0" applyNumberFormat="1" applyFont="1" applyBorder="1" applyAlignment="1">
      <alignment horizontal="justify" vertical="center" wrapText="1"/>
    </xf>
    <xf numFmtId="0" fontId="7" fillId="0" borderId="21" xfId="0" applyFont="1" applyBorder="1" applyAlignment="1">
      <alignment vertical="center" wrapText="1"/>
    </xf>
    <xf numFmtId="0" fontId="35" fillId="0" borderId="22" xfId="0" applyFont="1" applyBorder="1"/>
    <xf numFmtId="0" fontId="7" fillId="0" borderId="17" xfId="0" applyFont="1" applyBorder="1" applyAlignment="1">
      <alignment horizontal="right" vertical="center" wrapText="1"/>
    </xf>
    <xf numFmtId="3" fontId="3" fillId="0" borderId="22" xfId="0" applyNumberFormat="1" applyFont="1" applyBorder="1" applyAlignment="1">
      <alignment horizontal="right" vertical="center" wrapText="1"/>
    </xf>
    <xf numFmtId="3" fontId="7" fillId="0" borderId="22" xfId="0" applyNumberFormat="1" applyFont="1" applyBorder="1" applyAlignment="1">
      <alignment horizontal="right" vertical="center" wrapText="1"/>
    </xf>
    <xf numFmtId="0" fontId="7" fillId="0" borderId="22" xfId="0" applyFont="1" applyBorder="1" applyAlignment="1">
      <alignment horizontal="right" vertical="center" wrapText="1"/>
    </xf>
    <xf numFmtId="0" fontId="3" fillId="0" borderId="22" xfId="0" applyFont="1" applyBorder="1" applyAlignment="1">
      <alignment horizontal="right" vertical="center" wrapText="1"/>
    </xf>
    <xf numFmtId="0" fontId="36" fillId="0" borderId="22" xfId="0" applyFont="1" applyBorder="1" applyAlignment="1">
      <alignment vertical="top" wrapText="1"/>
    </xf>
    <xf numFmtId="3" fontId="3" fillId="0" borderId="23" xfId="0" applyNumberFormat="1" applyFont="1" applyBorder="1" applyAlignment="1">
      <alignment horizontal="right" vertical="center" wrapText="1"/>
    </xf>
    <xf numFmtId="0" fontId="7" fillId="0" borderId="16" xfId="0" applyFont="1" applyBorder="1" applyAlignment="1">
      <alignment horizontal="right" vertical="center" wrapText="1"/>
    </xf>
    <xf numFmtId="3" fontId="3" fillId="0" borderId="24" xfId="0" applyNumberFormat="1" applyFont="1" applyBorder="1" applyAlignment="1">
      <alignment horizontal="right" vertical="center" wrapText="1"/>
    </xf>
    <xf numFmtId="3" fontId="7" fillId="0" borderId="24" xfId="0" applyNumberFormat="1" applyFont="1" applyBorder="1" applyAlignment="1">
      <alignment horizontal="right" vertical="center" wrapText="1"/>
    </xf>
    <xf numFmtId="0" fontId="7" fillId="0" borderId="24" xfId="0" applyFont="1" applyBorder="1" applyAlignment="1">
      <alignment horizontal="right" vertical="center" wrapText="1"/>
    </xf>
    <xf numFmtId="165" fontId="7" fillId="0" borderId="24" xfId="2" applyNumberFormat="1" applyFont="1" applyBorder="1" applyAlignment="1">
      <alignment horizontal="right" vertical="center" wrapText="1"/>
    </xf>
    <xf numFmtId="0" fontId="3" fillId="0" borderId="24" xfId="0" applyFont="1" applyBorder="1" applyAlignment="1">
      <alignment horizontal="right" vertical="center" wrapText="1"/>
    </xf>
    <xf numFmtId="0" fontId="35" fillId="0" borderId="24" xfId="0" applyFont="1" applyBorder="1"/>
    <xf numFmtId="0" fontId="36" fillId="0" borderId="24" xfId="0" applyFont="1" applyBorder="1" applyAlignment="1">
      <alignment vertical="top" wrapText="1"/>
    </xf>
    <xf numFmtId="3" fontId="36" fillId="0" borderId="24" xfId="0" applyNumberFormat="1" applyFont="1" applyBorder="1" applyAlignment="1">
      <alignment vertical="top" wrapText="1"/>
    </xf>
    <xf numFmtId="3" fontId="3" fillId="0" borderId="25" xfId="0" applyNumberFormat="1" applyFont="1" applyBorder="1" applyAlignment="1">
      <alignment horizontal="right" vertical="center" wrapText="1"/>
    </xf>
    <xf numFmtId="4" fontId="50" fillId="0" borderId="1" xfId="0" applyNumberFormat="1" applyFont="1" applyFill="1" applyBorder="1" applyAlignment="1">
      <alignment vertical="top" wrapText="1"/>
    </xf>
    <xf numFmtId="3" fontId="50" fillId="0" borderId="1" xfId="0" applyNumberFormat="1" applyFont="1" applyFill="1" applyBorder="1" applyAlignment="1">
      <alignment vertical="top" wrapText="1"/>
    </xf>
    <xf numFmtId="4" fontId="49" fillId="0" borderId="1" xfId="0" applyNumberFormat="1" applyFont="1" applyFill="1" applyBorder="1" applyAlignment="1">
      <alignment horizontal="center" vertical="center" wrapText="1"/>
    </xf>
    <xf numFmtId="165" fontId="27" fillId="0" borderId="0" xfId="0" applyNumberFormat="1" applyFont="1" applyBorder="1" applyAlignment="1">
      <alignment horizontal="right" vertical="center"/>
    </xf>
    <xf numFmtId="3" fontId="25" fillId="0" borderId="1" xfId="0" applyNumberFormat="1" applyFont="1" applyFill="1" applyBorder="1" applyAlignment="1">
      <alignment horizontal="right" vertical="center" wrapText="1"/>
    </xf>
    <xf numFmtId="0" fontId="24" fillId="0" borderId="0" xfId="0" applyFont="1" applyFill="1" applyAlignment="1">
      <alignment horizontal="left" vertical="center"/>
    </xf>
    <xf numFmtId="0" fontId="59" fillId="0" borderId="0" xfId="0" applyFont="1"/>
    <xf numFmtId="0" fontId="60" fillId="0" borderId="0" xfId="0" applyFont="1"/>
    <xf numFmtId="0" fontId="61" fillId="0" borderId="0" xfId="0" applyFont="1" applyAlignment="1">
      <alignment wrapText="1"/>
    </xf>
    <xf numFmtId="3" fontId="7" fillId="0" borderId="3" xfId="0" applyNumberFormat="1" applyFont="1" applyBorder="1" applyAlignment="1">
      <alignment vertical="center" wrapText="1"/>
    </xf>
    <xf numFmtId="3" fontId="36" fillId="0" borderId="3" xfId="0" applyNumberFormat="1" applyFont="1" applyBorder="1" applyAlignment="1">
      <alignment vertical="top" wrapText="1"/>
    </xf>
    <xf numFmtId="3" fontId="11" fillId="0" borderId="1" xfId="0" applyNumberFormat="1" applyFont="1" applyBorder="1" applyAlignment="1">
      <alignment vertical="center" wrapText="1"/>
    </xf>
    <xf numFmtId="3" fontId="11" fillId="0" borderId="11" xfId="3" applyNumberFormat="1" applyFont="1" applyBorder="1" applyAlignment="1">
      <alignment vertical="center" wrapText="1"/>
    </xf>
    <xf numFmtId="3" fontId="11" fillId="0" borderId="13" xfId="3" applyNumberFormat="1" applyFont="1" applyBorder="1" applyAlignment="1">
      <alignment vertical="center" wrapText="1"/>
    </xf>
    <xf numFmtId="4" fontId="50" fillId="0" borderId="1" xfId="0" applyNumberFormat="1" applyFont="1" applyFill="1" applyBorder="1" applyAlignment="1">
      <alignment horizontal="center" vertical="top" wrapText="1"/>
    </xf>
    <xf numFmtId="3" fontId="58" fillId="0" borderId="1" xfId="0" applyNumberFormat="1" applyFont="1" applyFill="1" applyBorder="1" applyAlignment="1">
      <alignment horizontal="right" vertical="center"/>
    </xf>
    <xf numFmtId="0" fontId="71" fillId="0" borderId="0" xfId="0" applyFont="1" applyFill="1" applyAlignment="1">
      <alignment horizontal="justify" vertical="center"/>
    </xf>
    <xf numFmtId="0" fontId="35" fillId="0" borderId="0" xfId="0" applyFont="1" applyFill="1"/>
    <xf numFmtId="0" fontId="69" fillId="0" borderId="1" xfId="0" applyFont="1" applyFill="1" applyBorder="1" applyAlignment="1">
      <alignment horizontal="center" vertical="center"/>
    </xf>
    <xf numFmtId="0" fontId="69" fillId="0" borderId="1" xfId="0" applyFont="1" applyFill="1" applyBorder="1" applyAlignment="1">
      <alignment horizontal="center" vertical="center" wrapText="1"/>
    </xf>
    <xf numFmtId="0" fontId="9" fillId="0" borderId="1" xfId="0" applyFont="1" applyFill="1" applyBorder="1" applyAlignment="1">
      <alignment vertical="center"/>
    </xf>
    <xf numFmtId="165" fontId="9" fillId="0" borderId="1" xfId="2" applyNumberFormat="1" applyFont="1" applyFill="1" applyBorder="1" applyAlignment="1">
      <alignment horizontal="right" vertical="center" wrapText="1"/>
    </xf>
    <xf numFmtId="165" fontId="9" fillId="0" borderId="1" xfId="2" applyNumberFormat="1" applyFont="1" applyFill="1" applyBorder="1" applyAlignment="1">
      <alignment horizontal="right" vertical="center"/>
    </xf>
    <xf numFmtId="0" fontId="69" fillId="0" borderId="1" xfId="0" applyFont="1" applyFill="1" applyBorder="1" applyAlignment="1">
      <alignment vertical="center"/>
    </xf>
    <xf numFmtId="165" fontId="69" fillId="0" borderId="1" xfId="2" applyNumberFormat="1" applyFont="1" applyFill="1" applyBorder="1" applyAlignment="1">
      <alignment horizontal="right" vertical="center" wrapText="1"/>
    </xf>
    <xf numFmtId="165" fontId="69" fillId="0" borderId="1" xfId="2" applyNumberFormat="1" applyFont="1" applyFill="1" applyBorder="1" applyAlignment="1">
      <alignment horizontal="right" vertical="center"/>
    </xf>
    <xf numFmtId="0" fontId="71" fillId="0" borderId="0" xfId="0" applyFont="1" applyFill="1" applyAlignment="1">
      <alignment vertical="center"/>
    </xf>
    <xf numFmtId="0" fontId="73" fillId="0" borderId="1"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3" fontId="10" fillId="0" borderId="1" xfId="0" applyNumberFormat="1" applyFont="1" applyFill="1" applyBorder="1" applyAlignment="1">
      <alignment horizontal="right" vertical="center" wrapText="1"/>
    </xf>
    <xf numFmtId="0" fontId="71" fillId="0" borderId="1" xfId="0" applyFont="1" applyFill="1" applyBorder="1" applyAlignment="1">
      <alignment horizontal="justify" vertical="center" wrapText="1"/>
    </xf>
    <xf numFmtId="3" fontId="71" fillId="0" borderId="1" xfId="0" applyNumberFormat="1"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right" vertical="center" wrapText="1"/>
    </xf>
    <xf numFmtId="0" fontId="71" fillId="0" borderId="1" xfId="0" applyFont="1" applyFill="1" applyBorder="1" applyAlignment="1">
      <alignment horizontal="right" vertical="center" wrapText="1"/>
    </xf>
    <xf numFmtId="0" fontId="24" fillId="0" borderId="0" xfId="0" applyFont="1" applyAlignment="1">
      <alignment horizontal="center" vertical="center"/>
    </xf>
    <xf numFmtId="0" fontId="79" fillId="8" borderId="0" xfId="0" applyFont="1" applyFill="1" applyAlignment="1">
      <alignment vertical="center"/>
    </xf>
    <xf numFmtId="0" fontId="79" fillId="0" borderId="0" xfId="0" applyFont="1" applyFill="1" applyAlignment="1">
      <alignment vertical="center"/>
    </xf>
    <xf numFmtId="0" fontId="80" fillId="0" borderId="0" xfId="0" applyFont="1" applyFill="1" applyAlignment="1">
      <alignment vertical="center"/>
    </xf>
    <xf numFmtId="0" fontId="79" fillId="0" borderId="0" xfId="0" applyFont="1" applyFill="1" applyAlignment="1">
      <alignment horizontal="left" vertical="center"/>
    </xf>
    <xf numFmtId="0" fontId="0" fillId="8" borderId="0" xfId="0" applyFill="1"/>
    <xf numFmtId="0" fontId="80" fillId="0" borderId="0" xfId="0" applyFont="1" applyAlignment="1">
      <alignment horizontal="left"/>
    </xf>
    <xf numFmtId="0" fontId="80" fillId="0" borderId="0" xfId="0" applyFont="1"/>
    <xf numFmtId="0" fontId="80" fillId="0" borderId="0" xfId="0" applyFont="1" applyAlignment="1">
      <alignment horizontal="left" wrapText="1"/>
    </xf>
    <xf numFmtId="0" fontId="22" fillId="0" borderId="0" xfId="0" applyFont="1"/>
    <xf numFmtId="0" fontId="79" fillId="0" borderId="0" xfId="0" applyFont="1" applyAlignment="1">
      <alignment horizontal="left"/>
    </xf>
    <xf numFmtId="0" fontId="78" fillId="0" borderId="0" xfId="0" applyFont="1" applyAlignment="1">
      <alignment horizontal="left" wrapText="1"/>
    </xf>
    <xf numFmtId="0" fontId="83" fillId="0" borderId="0" xfId="0" applyFont="1" applyAlignment="1">
      <alignment horizontal="justify" vertical="center"/>
    </xf>
    <xf numFmtId="0" fontId="85" fillId="0" borderId="0" xfId="0" applyFont="1"/>
    <xf numFmtId="0" fontId="83" fillId="0" borderId="0" xfId="0" applyFont="1" applyFill="1" applyAlignment="1">
      <alignment horizontal="justify" vertical="center"/>
    </xf>
    <xf numFmtId="0" fontId="85" fillId="0" borderId="0" xfId="0" applyFont="1" applyFill="1" applyAlignment="1">
      <alignment horizontal="justify" vertical="center"/>
    </xf>
    <xf numFmtId="0" fontId="85" fillId="0" borderId="0" xfId="0" applyFont="1" applyAlignment="1">
      <alignment horizontal="justify" vertical="center"/>
    </xf>
    <xf numFmtId="0" fontId="85" fillId="0" borderId="0" xfId="0" applyFont="1" applyAlignment="1">
      <alignment horizontal="left" vertical="center"/>
    </xf>
    <xf numFmtId="0" fontId="83" fillId="0" borderId="0" xfId="0" applyFont="1" applyAlignment="1">
      <alignment horizontal="left" vertical="center"/>
    </xf>
    <xf numFmtId="0" fontId="83" fillId="0" borderId="0" xfId="0" applyFont="1"/>
    <xf numFmtId="0" fontId="88" fillId="0" borderId="0" xfId="0" applyFont="1"/>
    <xf numFmtId="0" fontId="83" fillId="0" borderId="0" xfId="0" applyFont="1" applyAlignment="1">
      <alignment vertical="center"/>
    </xf>
    <xf numFmtId="0" fontId="85" fillId="0" borderId="1" xfId="0" applyFont="1" applyFill="1" applyBorder="1"/>
    <xf numFmtId="0" fontId="89" fillId="0" borderId="0" xfId="0" applyFont="1" applyFill="1" applyAlignment="1">
      <alignment vertical="center"/>
    </xf>
    <xf numFmtId="0" fontId="83" fillId="0" borderId="0" xfId="0" applyFont="1" applyFill="1" applyAlignment="1">
      <alignment vertical="center"/>
    </xf>
    <xf numFmtId="3" fontId="85" fillId="0" borderId="0" xfId="0" applyNumberFormat="1" applyFont="1"/>
    <xf numFmtId="0" fontId="85" fillId="0" borderId="0" xfId="0" applyFont="1" applyFill="1"/>
    <xf numFmtId="0" fontId="83" fillId="0" borderId="0" xfId="0" applyFont="1" applyFill="1" applyAlignment="1">
      <alignment horizontal="left" vertical="center"/>
    </xf>
    <xf numFmtId="0" fontId="85" fillId="0" borderId="0" xfId="0" applyFont="1" applyFill="1" applyBorder="1"/>
    <xf numFmtId="0" fontId="83" fillId="0" borderId="0" xfId="0" applyFont="1" applyFill="1" applyBorder="1" applyAlignment="1">
      <alignment horizontal="left" wrapText="1"/>
    </xf>
    <xf numFmtId="165" fontId="85" fillId="0" borderId="5" xfId="2" applyNumberFormat="1" applyFont="1" applyFill="1" applyBorder="1" applyAlignment="1">
      <alignment horizontal="right" vertical="center"/>
    </xf>
    <xf numFmtId="165" fontId="91" fillId="0" borderId="0" xfId="2" applyNumberFormat="1" applyFont="1" applyFill="1" applyBorder="1" applyAlignment="1">
      <alignment horizontal="right" vertical="center"/>
    </xf>
    <xf numFmtId="49" fontId="85" fillId="0" borderId="15" xfId="0" applyNumberFormat="1" applyFont="1" applyFill="1" applyBorder="1" applyAlignment="1">
      <alignment horizontal="left" vertical="center" indent="5"/>
    </xf>
    <xf numFmtId="0" fontId="89" fillId="0" borderId="0" xfId="0" applyFont="1" applyFill="1" applyAlignment="1">
      <alignment horizontal="justify" vertical="center"/>
    </xf>
    <xf numFmtId="0" fontId="62" fillId="0" borderId="0" xfId="0" applyFont="1" applyAlignment="1">
      <alignment vertical="center"/>
    </xf>
    <xf numFmtId="0" fontId="83" fillId="8" borderId="0" xfId="0" applyFont="1" applyFill="1" applyAlignment="1">
      <alignment horizontal="left" vertical="center" indent="4"/>
    </xf>
    <xf numFmtId="0" fontId="83" fillId="8" borderId="0" xfId="0" applyFont="1" applyFill="1"/>
    <xf numFmtId="3" fontId="83" fillId="8" borderId="0" xfId="0" applyNumberFormat="1" applyFont="1" applyFill="1"/>
    <xf numFmtId="0" fontId="80" fillId="0" borderId="1" xfId="0" applyFont="1" applyBorder="1" applyAlignment="1">
      <alignment horizontal="left"/>
    </xf>
    <xf numFmtId="0" fontId="0" fillId="0" borderId="1" xfId="0" applyBorder="1"/>
    <xf numFmtId="168" fontId="80" fillId="0" borderId="1" xfId="0" applyNumberFormat="1" applyFont="1" applyBorder="1" applyAlignment="1">
      <alignment horizontal="right" vertical="center"/>
    </xf>
    <xf numFmtId="168" fontId="80" fillId="0" borderId="1" xfId="0" applyNumberFormat="1" applyFont="1" applyFill="1" applyBorder="1" applyAlignment="1">
      <alignment horizontal="right" vertical="center"/>
    </xf>
    <xf numFmtId="0" fontId="79" fillId="0" borderId="0" xfId="0" applyFont="1" applyAlignment="1">
      <alignment vertical="center"/>
    </xf>
    <xf numFmtId="0" fontId="82" fillId="6" borderId="18" xfId="0" applyFont="1" applyFill="1" applyBorder="1"/>
    <xf numFmtId="0" fontId="82" fillId="6" borderId="20" xfId="0" applyFont="1" applyFill="1" applyBorder="1"/>
    <xf numFmtId="0" fontId="81" fillId="6" borderId="20" xfId="0" applyFont="1" applyFill="1" applyBorder="1" applyAlignment="1">
      <alignment horizontal="right"/>
    </xf>
    <xf numFmtId="0" fontId="94" fillId="7" borderId="0" xfId="0" applyFont="1" applyFill="1" applyAlignment="1">
      <alignment horizontal="center" vertical="center"/>
    </xf>
    <xf numFmtId="0" fontId="94" fillId="7" borderId="0" xfId="0" applyFont="1" applyFill="1" applyAlignment="1">
      <alignment horizontal="center" vertical="center" wrapText="1"/>
    </xf>
    <xf numFmtId="0" fontId="95" fillId="0" borderId="1" xfId="0" applyFont="1" applyBorder="1" applyAlignment="1">
      <alignment horizontal="center"/>
    </xf>
    <xf numFmtId="0" fontId="95" fillId="0" borderId="1" xfId="0" applyFont="1" applyBorder="1"/>
    <xf numFmtId="41" fontId="95" fillId="0" borderId="1" xfId="3" applyFont="1" applyBorder="1"/>
    <xf numFmtId="10" fontId="95" fillId="0" borderId="1" xfId="7" applyNumberFormat="1" applyFont="1" applyBorder="1" applyAlignment="1">
      <alignment horizontal="center"/>
    </xf>
    <xf numFmtId="41" fontId="96" fillId="6" borderId="20" xfId="3" applyFont="1" applyFill="1" applyBorder="1"/>
    <xf numFmtId="41" fontId="96" fillId="6" borderId="20" xfId="0" applyNumberFormat="1" applyFont="1" applyFill="1" applyBorder="1"/>
    <xf numFmtId="10" fontId="96" fillId="6" borderId="19" xfId="0" applyNumberFormat="1" applyFont="1" applyFill="1" applyBorder="1" applyAlignment="1">
      <alignment horizontal="center"/>
    </xf>
    <xf numFmtId="0" fontId="79" fillId="0" borderId="0" xfId="0" applyFont="1"/>
    <xf numFmtId="0" fontId="90" fillId="0" borderId="0" xfId="0" applyFont="1"/>
    <xf numFmtId="0" fontId="0" fillId="0" borderId="0" xfId="0" applyAlignment="1">
      <alignment wrapText="1"/>
    </xf>
    <xf numFmtId="0" fontId="85" fillId="0" borderId="0" xfId="0" applyFont="1" applyAlignment="1">
      <alignment wrapText="1"/>
    </xf>
    <xf numFmtId="49" fontId="85" fillId="0" borderId="15" xfId="0" applyNumberFormat="1" applyFont="1" applyFill="1" applyBorder="1" applyAlignment="1">
      <alignment horizontal="left" vertical="center" wrapText="1" indent="5"/>
    </xf>
    <xf numFmtId="0" fontId="34" fillId="0" borderId="0" xfId="0" applyFont="1" applyAlignment="1">
      <alignment wrapText="1"/>
    </xf>
    <xf numFmtId="0" fontId="56" fillId="0" borderId="1" xfId="0" applyFont="1" applyBorder="1" applyAlignment="1">
      <alignment vertical="center" wrapText="1"/>
    </xf>
    <xf numFmtId="3" fontId="25" fillId="0" borderId="1" xfId="0" applyNumberFormat="1" applyFont="1" applyBorder="1" applyAlignment="1">
      <alignment horizontal="right" vertical="center" wrapText="1"/>
    </xf>
    <xf numFmtId="0" fontId="25" fillId="0" borderId="1" xfId="0" applyFont="1" applyBorder="1" applyAlignment="1">
      <alignment horizontal="right" vertical="center" wrapText="1"/>
    </xf>
    <xf numFmtId="41" fontId="25" fillId="0" borderId="1" xfId="3"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0" fontId="25" fillId="0" borderId="1" xfId="0" applyFont="1" applyFill="1" applyBorder="1" applyAlignment="1">
      <alignment horizontal="right" vertical="center" wrapText="1"/>
    </xf>
    <xf numFmtId="0" fontId="25" fillId="0" borderId="1" xfId="0" applyFont="1" applyBorder="1" applyAlignment="1">
      <alignment vertical="center" wrapText="1"/>
    </xf>
    <xf numFmtId="3" fontId="25" fillId="0" borderId="1" xfId="0" applyNumberFormat="1" applyFont="1" applyBorder="1" applyAlignment="1">
      <alignment vertical="center" wrapText="1"/>
    </xf>
    <xf numFmtId="0" fontId="25" fillId="0" borderId="1" xfId="0" applyFont="1" applyFill="1" applyBorder="1" applyAlignment="1">
      <alignment vertical="center" wrapText="1"/>
    </xf>
    <xf numFmtId="41" fontId="25" fillId="0" borderId="1" xfId="3" applyFont="1" applyFill="1" applyBorder="1" applyAlignment="1">
      <alignment vertical="center" wrapText="1"/>
    </xf>
    <xf numFmtId="3" fontId="25" fillId="0" borderId="1" xfId="0" applyNumberFormat="1" applyFont="1" applyFill="1" applyBorder="1" applyAlignment="1">
      <alignment vertical="center" wrapText="1"/>
    </xf>
    <xf numFmtId="3" fontId="11" fillId="0" borderId="11" xfId="0" applyNumberFormat="1" applyFont="1" applyBorder="1" applyAlignment="1">
      <alignment vertical="center" wrapText="1"/>
    </xf>
    <xf numFmtId="3" fontId="11" fillId="0" borderId="13" xfId="0" applyNumberFormat="1" applyFont="1" applyBorder="1" applyAlignment="1">
      <alignment vertical="center" wrapText="1"/>
    </xf>
    <xf numFmtId="0" fontId="19" fillId="0" borderId="0" xfId="0" applyFont="1" applyAlignment="1">
      <alignment vertical="center"/>
    </xf>
    <xf numFmtId="0" fontId="90" fillId="0" borderId="0" xfId="0" applyFont="1" applyBorder="1" applyAlignment="1">
      <alignment horizontal="left" wrapText="1"/>
    </xf>
    <xf numFmtId="0" fontId="90" fillId="0" borderId="0" xfId="0" applyFont="1" applyBorder="1"/>
    <xf numFmtId="0" fontId="90" fillId="0" borderId="21" xfId="0" applyFont="1" applyBorder="1"/>
    <xf numFmtId="0" fontId="24" fillId="9" borderId="21" xfId="0" applyFont="1" applyFill="1" applyBorder="1" applyAlignment="1">
      <alignment horizontal="right" vertical="center"/>
    </xf>
    <xf numFmtId="0" fontId="83" fillId="6" borderId="0" xfId="0" applyFont="1" applyFill="1" applyBorder="1" applyAlignment="1">
      <alignment horizontal="justify" vertical="center"/>
    </xf>
    <xf numFmtId="0" fontId="0" fillId="6" borderId="46" xfId="0" applyFill="1" applyBorder="1"/>
    <xf numFmtId="0" fontId="0" fillId="0" borderId="21" xfId="0" applyBorder="1" applyAlignment="1">
      <alignment horizontal="right"/>
    </xf>
    <xf numFmtId="0" fontId="24" fillId="0" borderId="21" xfId="0" applyFont="1" applyBorder="1" applyAlignment="1">
      <alignment horizontal="right" vertical="center"/>
    </xf>
    <xf numFmtId="0" fontId="83" fillId="0" borderId="0" xfId="0" applyFont="1" applyBorder="1" applyAlignment="1">
      <alignment horizontal="justify" vertical="center"/>
    </xf>
    <xf numFmtId="0" fontId="0" fillId="0" borderId="46" xfId="0" applyBorder="1"/>
    <xf numFmtId="0" fontId="25" fillId="0" borderId="21" xfId="0" applyFont="1" applyBorder="1" applyAlignment="1">
      <alignment horizontal="right" vertical="center"/>
    </xf>
    <xf numFmtId="0" fontId="85" fillId="0" borderId="0" xfId="0" applyFont="1" applyFill="1" applyBorder="1" applyAlignment="1">
      <alignment wrapText="1"/>
    </xf>
    <xf numFmtId="0" fontId="25" fillId="0" borderId="0" xfId="0" applyFont="1" applyFill="1" applyBorder="1" applyAlignment="1">
      <alignment horizontal="left" vertical="center"/>
    </xf>
    <xf numFmtId="0" fontId="85" fillId="0" borderId="0" xfId="0" applyFont="1" applyBorder="1"/>
    <xf numFmtId="0" fontId="83" fillId="0" borderId="0" xfId="0" applyFont="1" applyFill="1" applyBorder="1" applyAlignment="1">
      <alignment horizontal="justify" vertical="center"/>
    </xf>
    <xf numFmtId="0" fontId="85" fillId="0" borderId="0" xfId="0" applyFont="1" applyFill="1" applyBorder="1" applyAlignment="1">
      <alignment horizontal="justify" vertical="center"/>
    </xf>
    <xf numFmtId="0" fontId="85" fillId="0" borderId="0" xfId="0" applyFont="1" applyBorder="1" applyAlignment="1">
      <alignment horizontal="justify" vertical="center"/>
    </xf>
    <xf numFmtId="0" fontId="85" fillId="0" borderId="0" xfId="0" applyFont="1" applyBorder="1" applyAlignment="1">
      <alignment horizontal="justify" vertical="center" wrapText="1"/>
    </xf>
    <xf numFmtId="0" fontId="0" fillId="0" borderId="47" xfId="0" applyBorder="1" applyAlignment="1">
      <alignment horizontal="right"/>
    </xf>
    <xf numFmtId="0" fontId="0" fillId="0" borderId="26" xfId="0" applyBorder="1"/>
    <xf numFmtId="0" fontId="0" fillId="0" borderId="48" xfId="0" applyBorder="1"/>
    <xf numFmtId="0" fontId="74" fillId="2" borderId="36" xfId="0" applyFont="1" applyFill="1" applyBorder="1" applyAlignment="1">
      <alignment horizontal="center" vertical="center" wrapText="1"/>
    </xf>
    <xf numFmtId="0" fontId="77" fillId="2" borderId="44" xfId="0" applyFont="1" applyFill="1" applyBorder="1" applyAlignment="1">
      <alignment horizontal="center" vertical="center"/>
    </xf>
    <xf numFmtId="0" fontId="77" fillId="2" borderId="45" xfId="0" applyFont="1" applyFill="1" applyBorder="1" applyAlignment="1">
      <alignment horizontal="center" vertical="center"/>
    </xf>
    <xf numFmtId="0" fontId="77" fillId="2" borderId="21" xfId="0" applyFont="1" applyFill="1" applyBorder="1" applyAlignment="1">
      <alignment horizontal="center" vertical="center"/>
    </xf>
    <xf numFmtId="0" fontId="77" fillId="2" borderId="0" xfId="0" applyFont="1" applyFill="1" applyAlignment="1">
      <alignment horizontal="center" vertical="center"/>
    </xf>
    <xf numFmtId="0" fontId="77" fillId="2" borderId="46" xfId="0" applyFont="1" applyFill="1" applyBorder="1" applyAlignment="1">
      <alignment horizontal="center" vertical="center"/>
    </xf>
    <xf numFmtId="0" fontId="77" fillId="2" borderId="47" xfId="0" applyFont="1" applyFill="1" applyBorder="1" applyAlignment="1">
      <alignment horizontal="center" vertical="center"/>
    </xf>
    <xf numFmtId="0" fontId="77" fillId="2" borderId="26" xfId="0" applyFont="1" applyFill="1" applyBorder="1" applyAlignment="1">
      <alignment horizontal="center" vertical="center"/>
    </xf>
    <xf numFmtId="0" fontId="77" fillId="2" borderId="48" xfId="0" applyFont="1" applyFill="1" applyBorder="1" applyAlignment="1">
      <alignment horizontal="center" vertical="center"/>
    </xf>
    <xf numFmtId="0" fontId="80" fillId="0" borderId="18" xfId="0" applyFont="1" applyBorder="1" applyAlignment="1">
      <alignment horizontal="left"/>
    </xf>
    <xf numFmtId="0" fontId="80" fillId="0" borderId="19" xfId="0" applyFont="1" applyBorder="1" applyAlignment="1">
      <alignment horizontal="left"/>
    </xf>
    <xf numFmtId="0" fontId="94" fillId="7" borderId="26" xfId="0" applyFont="1" applyFill="1" applyBorder="1" applyAlignment="1">
      <alignment horizontal="center" vertical="center" wrapText="1"/>
    </xf>
    <xf numFmtId="0" fontId="79" fillId="0" borderId="0" xfId="0" applyFont="1" applyAlignment="1">
      <alignment horizontal="left"/>
    </xf>
    <xf numFmtId="0" fontId="80" fillId="0" borderId="0" xfId="0" applyFont="1" applyAlignment="1">
      <alignment horizontal="left"/>
    </xf>
    <xf numFmtId="0" fontId="80" fillId="0" borderId="21" xfId="0" applyFont="1" applyBorder="1" applyAlignment="1">
      <alignment horizontal="left"/>
    </xf>
    <xf numFmtId="0" fontId="80" fillId="0" borderId="0" xfId="0" applyFont="1" applyBorder="1" applyAlignment="1">
      <alignment horizontal="left"/>
    </xf>
    <xf numFmtId="0" fontId="80" fillId="0" borderId="0" xfId="0" applyFont="1" applyAlignment="1">
      <alignment horizontal="left" wrapText="1"/>
    </xf>
    <xf numFmtId="0" fontId="80" fillId="0" borderId="0" xfId="0" applyFont="1" applyFill="1" applyAlignment="1">
      <alignment horizontal="left" wrapText="1"/>
    </xf>
    <xf numFmtId="0" fontId="80" fillId="0" borderId="0" xfId="0" applyFont="1" applyAlignment="1">
      <alignment horizontal="left" vertical="center" wrapText="1"/>
    </xf>
    <xf numFmtId="0" fontId="93" fillId="2" borderId="21" xfId="0" applyFont="1" applyFill="1" applyBorder="1" applyAlignment="1">
      <alignment horizontal="center"/>
    </xf>
    <xf numFmtId="0" fontId="93" fillId="2" borderId="0" xfId="0" applyFont="1" applyFill="1" applyBorder="1" applyAlignment="1">
      <alignment horizontal="center"/>
    </xf>
    <xf numFmtId="0" fontId="79" fillId="0" borderId="0" xfId="0" applyFont="1" applyBorder="1" applyAlignment="1">
      <alignment horizontal="center"/>
    </xf>
    <xf numFmtId="0" fontId="90" fillId="0" borderId="0" xfId="0" applyFont="1" applyBorder="1" applyAlignment="1">
      <alignment horizontal="left" wrapText="1"/>
    </xf>
    <xf numFmtId="0" fontId="69" fillId="0" borderId="0" xfId="0" applyFont="1" applyFill="1" applyAlignment="1">
      <alignment horizontal="center" vertical="center"/>
    </xf>
    <xf numFmtId="0" fontId="63" fillId="0" borderId="0" xfId="0" applyFont="1" applyFill="1" applyAlignment="1">
      <alignment horizontal="left" vertical="center" wrapText="1"/>
    </xf>
    <xf numFmtId="0" fontId="80" fillId="0" borderId="0" xfId="0" applyFont="1" applyFill="1" applyAlignment="1">
      <alignment horizontal="left" vertical="center"/>
    </xf>
    <xf numFmtId="0" fontId="90" fillId="0" borderId="0" xfId="0" applyFont="1" applyBorder="1" applyAlignment="1">
      <alignment horizontal="left"/>
    </xf>
    <xf numFmtId="0" fontId="90" fillId="0" borderId="21" xfId="0" applyFont="1" applyBorder="1" applyAlignment="1">
      <alignment horizontal="left"/>
    </xf>
    <xf numFmtId="0" fontId="90" fillId="0" borderId="0" xfId="0" applyFont="1" applyAlignment="1">
      <alignment horizontal="left"/>
    </xf>
    <xf numFmtId="0" fontId="96" fillId="0" borderId="0" xfId="0" applyFont="1" applyAlignment="1">
      <alignment horizontal="left" vertical="center"/>
    </xf>
    <xf numFmtId="0" fontId="66" fillId="0" borderId="0" xfId="0" applyFont="1" applyAlignment="1">
      <alignment horizontal="center" vertical="center" wrapText="1"/>
    </xf>
    <xf numFmtId="0" fontId="65" fillId="2" borderId="41" xfId="0" applyFont="1" applyFill="1" applyBorder="1" applyAlignment="1">
      <alignment horizontal="center" vertical="center" wrapText="1"/>
    </xf>
    <xf numFmtId="0" fontId="65" fillId="2" borderId="42" xfId="0" applyFont="1" applyFill="1" applyBorder="1" applyAlignment="1">
      <alignment horizontal="center" vertical="center" wrapText="1"/>
    </xf>
    <xf numFmtId="0" fontId="65" fillId="2" borderId="34" xfId="0" applyFont="1" applyFill="1" applyBorder="1" applyAlignment="1">
      <alignment horizontal="center" vertical="center" wrapText="1"/>
    </xf>
    <xf numFmtId="0" fontId="65" fillId="2" borderId="11" xfId="0" applyFont="1" applyFill="1" applyBorder="1" applyAlignment="1">
      <alignment horizontal="center" vertical="center" wrapText="1"/>
    </xf>
    <xf numFmtId="0" fontId="64" fillId="2" borderId="34" xfId="0" applyFont="1" applyFill="1" applyBorder="1" applyAlignment="1">
      <alignment vertical="center" wrapText="1"/>
    </xf>
    <xf numFmtId="0" fontId="64" fillId="2" borderId="1" xfId="0" applyFont="1" applyFill="1" applyBorder="1" applyAlignment="1">
      <alignment vertical="center" wrapText="1"/>
    </xf>
    <xf numFmtId="0" fontId="51" fillId="2" borderId="34"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27" xfId="0" applyFont="1" applyFill="1" applyBorder="1" applyAlignment="1">
      <alignment horizontal="center" vertical="center" wrapText="1"/>
    </xf>
    <xf numFmtId="0" fontId="51" fillId="2" borderId="9" xfId="0" applyFont="1" applyFill="1" applyBorder="1" applyAlignment="1">
      <alignment horizontal="center" vertical="center" wrapText="1"/>
    </xf>
    <xf numFmtId="0" fontId="20" fillId="0" borderId="4" xfId="0" applyFont="1" applyBorder="1" applyAlignment="1">
      <alignment vertical="center" wrapText="1"/>
    </xf>
    <xf numFmtId="0" fontId="20" fillId="0" borderId="28" xfId="0" applyFont="1" applyBorder="1" applyAlignment="1">
      <alignment vertical="center" wrapText="1"/>
    </xf>
    <xf numFmtId="3" fontId="3" fillId="0" borderId="6" xfId="0" applyNumberFormat="1" applyFont="1" applyBorder="1" applyAlignment="1">
      <alignment horizontal="right" vertical="center" wrapText="1"/>
    </xf>
    <xf numFmtId="3" fontId="3" fillId="0" borderId="29" xfId="0" applyNumberFormat="1" applyFont="1" applyBorder="1" applyAlignment="1">
      <alignment horizontal="right" vertical="center" wrapText="1"/>
    </xf>
    <xf numFmtId="0" fontId="3" fillId="0" borderId="7" xfId="0" applyFont="1" applyBorder="1" applyAlignment="1">
      <alignment horizontal="left" vertical="center" wrapText="1"/>
    </xf>
    <xf numFmtId="0" fontId="3" fillId="0" borderId="30" xfId="0" applyFont="1" applyBorder="1" applyAlignment="1">
      <alignment horizontal="left" vertical="center" wrapText="1"/>
    </xf>
    <xf numFmtId="3" fontId="3" fillId="0" borderId="31" xfId="0" applyNumberFormat="1" applyFont="1" applyBorder="1" applyAlignment="1">
      <alignment horizontal="right" vertical="center" wrapText="1"/>
    </xf>
    <xf numFmtId="3" fontId="3" fillId="0" borderId="32" xfId="0" applyNumberFormat="1" applyFont="1" applyBorder="1" applyAlignment="1">
      <alignment horizontal="right" vertical="center" wrapText="1"/>
    </xf>
    <xf numFmtId="0" fontId="64" fillId="2" borderId="33" xfId="0" applyFont="1" applyFill="1" applyBorder="1" applyAlignment="1">
      <alignment vertical="center" wrapText="1"/>
    </xf>
    <xf numFmtId="0" fontId="64" fillId="2" borderId="8" xfId="0" applyFont="1" applyFill="1" applyBorder="1" applyAlignment="1">
      <alignment vertical="center" wrapText="1"/>
    </xf>
    <xf numFmtId="0" fontId="83" fillId="8" borderId="0" xfId="0" applyFont="1" applyFill="1" applyAlignment="1">
      <alignment horizontal="left" vertical="center"/>
    </xf>
    <xf numFmtId="0" fontId="65" fillId="2" borderId="35" xfId="0" applyFont="1" applyFill="1" applyBorder="1" applyAlignment="1">
      <alignment horizontal="center" vertical="center" wrapText="1"/>
    </xf>
    <xf numFmtId="0" fontId="65" fillId="2" borderId="36" xfId="0" applyFont="1" applyFill="1" applyBorder="1" applyAlignment="1">
      <alignment horizontal="center" vertical="center" wrapText="1"/>
    </xf>
    <xf numFmtId="0" fontId="65" fillId="2" borderId="37" xfId="0" applyFont="1" applyFill="1" applyBorder="1" applyAlignment="1">
      <alignment horizontal="center" vertical="center" wrapText="1"/>
    </xf>
    <xf numFmtId="0" fontId="65" fillId="2" borderId="38" xfId="0" applyFont="1" applyFill="1" applyBorder="1" applyAlignment="1">
      <alignment horizontal="center" vertical="center" wrapText="1"/>
    </xf>
    <xf numFmtId="0" fontId="65" fillId="2" borderId="39" xfId="0" applyFont="1" applyFill="1" applyBorder="1" applyAlignment="1">
      <alignment horizontal="center" vertical="center" wrapText="1"/>
    </xf>
    <xf numFmtId="0" fontId="65" fillId="2" borderId="40" xfId="0" applyFont="1" applyFill="1" applyBorder="1" applyAlignment="1">
      <alignment horizontal="center" vertical="center" wrapText="1"/>
    </xf>
    <xf numFmtId="0" fontId="24" fillId="0" borderId="0" xfId="0" applyFont="1" applyAlignment="1">
      <alignment horizontal="center" vertical="center" wrapText="1"/>
    </xf>
    <xf numFmtId="0" fontId="41" fillId="2" borderId="1" xfId="0" applyFont="1" applyFill="1" applyBorder="1" applyAlignment="1">
      <alignment horizontal="center" vertical="center" wrapText="1"/>
    </xf>
    <xf numFmtId="0" fontId="29" fillId="0" borderId="0" xfId="0" applyFont="1" applyAlignment="1">
      <alignment horizontal="center" vertical="center"/>
    </xf>
    <xf numFmtId="0" fontId="70" fillId="0" borderId="0" xfId="0" applyFont="1" applyFill="1" applyAlignment="1">
      <alignment horizontal="center" vertical="center"/>
    </xf>
    <xf numFmtId="0" fontId="71" fillId="0" borderId="0" xfId="0" applyFont="1" applyFill="1" applyAlignment="1">
      <alignment horizontal="center" vertical="center"/>
    </xf>
    <xf numFmtId="0" fontId="24" fillId="0" borderId="0" xfId="0" applyFont="1" applyAlignment="1">
      <alignment horizontal="center" vertical="center"/>
    </xf>
    <xf numFmtId="0" fontId="31" fillId="0" borderId="1" xfId="0" applyFont="1" applyBorder="1" applyAlignment="1">
      <alignment vertical="center" wrapText="1"/>
    </xf>
    <xf numFmtId="3" fontId="31" fillId="0" borderId="1" xfId="0" applyNumberFormat="1" applyFont="1" applyBorder="1" applyAlignment="1">
      <alignment horizontal="right" vertical="center"/>
    </xf>
    <xf numFmtId="0" fontId="97" fillId="2" borderId="36" xfId="0" applyFont="1" applyFill="1" applyBorder="1" applyAlignment="1">
      <alignment horizontal="center" vertical="center"/>
    </xf>
    <xf numFmtId="0" fontId="97" fillId="2" borderId="44" xfId="0" applyFont="1" applyFill="1" applyBorder="1" applyAlignment="1">
      <alignment horizontal="center" vertical="center"/>
    </xf>
    <xf numFmtId="0" fontId="97" fillId="2" borderId="45" xfId="0" applyFont="1" applyFill="1" applyBorder="1" applyAlignment="1">
      <alignment horizontal="center" vertical="center"/>
    </xf>
    <xf numFmtId="0" fontId="97" fillId="2" borderId="21" xfId="0" applyFont="1" applyFill="1" applyBorder="1" applyAlignment="1">
      <alignment horizontal="center" vertical="center"/>
    </xf>
    <xf numFmtId="0" fontId="97" fillId="2" borderId="0" xfId="0" applyFont="1" applyFill="1" applyBorder="1" applyAlignment="1">
      <alignment horizontal="center" vertical="center"/>
    </xf>
    <xf numFmtId="0" fontId="97" fillId="2" borderId="46" xfId="0" applyFont="1" applyFill="1" applyBorder="1" applyAlignment="1">
      <alignment horizontal="center" vertical="center"/>
    </xf>
    <xf numFmtId="0" fontId="79" fillId="0" borderId="21" xfId="0" applyFont="1" applyBorder="1" applyAlignment="1">
      <alignment horizontal="center" wrapText="1"/>
    </xf>
    <xf numFmtId="0" fontId="79" fillId="0" borderId="0" xfId="0" applyFont="1" applyBorder="1" applyAlignment="1">
      <alignment horizontal="center" wrapText="1"/>
    </xf>
    <xf numFmtId="0" fontId="79" fillId="0" borderId="46" xfId="0" applyFont="1" applyBorder="1" applyAlignment="1">
      <alignment horizontal="center" wrapText="1"/>
    </xf>
    <xf numFmtId="0" fontId="85" fillId="0" borderId="0" xfId="0" applyFont="1" applyBorder="1" applyAlignment="1">
      <alignment horizontal="left" vertical="center" wrapText="1"/>
    </xf>
    <xf numFmtId="0" fontId="85" fillId="0" borderId="46" xfId="0" applyFont="1" applyBorder="1" applyAlignment="1">
      <alignment horizontal="left" vertical="center" wrapText="1"/>
    </xf>
    <xf numFmtId="0" fontId="19" fillId="0" borderId="0" xfId="0" applyFont="1" applyBorder="1" applyAlignment="1">
      <alignment horizontal="center" vertical="center"/>
    </xf>
    <xf numFmtId="0" fontId="19" fillId="0" borderId="0" xfId="0" applyFont="1" applyAlignment="1">
      <alignment horizontal="center" vertical="center"/>
    </xf>
    <xf numFmtId="0" fontId="85" fillId="0" borderId="0" xfId="0" applyFont="1" applyAlignment="1">
      <alignment horizontal="left" vertical="center" wrapText="1"/>
    </xf>
    <xf numFmtId="0" fontId="67" fillId="2" borderId="1" xfId="0" applyFont="1" applyFill="1" applyBorder="1" applyAlignment="1">
      <alignment horizontal="justify" vertical="center" wrapText="1"/>
    </xf>
    <xf numFmtId="0" fontId="47" fillId="2" borderId="1" xfId="0" applyFont="1" applyFill="1" applyBorder="1" applyAlignment="1">
      <alignment horizontal="center" vertical="center" wrapText="1"/>
    </xf>
    <xf numFmtId="0" fontId="47" fillId="2" borderId="11"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7" fillId="2" borderId="43" xfId="0" applyFont="1" applyFill="1" applyBorder="1" applyAlignment="1">
      <alignment horizontal="center" vertical="center" wrapText="1"/>
    </xf>
    <xf numFmtId="0" fontId="83" fillId="0" borderId="0" xfId="0" applyFont="1" applyAlignment="1">
      <alignment horizontal="left" vertical="center"/>
    </xf>
    <xf numFmtId="0" fontId="86" fillId="0" borderId="0" xfId="0" applyFont="1" applyAlignment="1">
      <alignment horizontal="left" vertical="center"/>
    </xf>
    <xf numFmtId="0" fontId="44" fillId="2" borderId="1" xfId="0" applyFont="1" applyFill="1" applyBorder="1" applyAlignment="1">
      <alignment horizontal="center" vertical="center" wrapText="1"/>
    </xf>
    <xf numFmtId="0" fontId="41" fillId="2" borderId="1" xfId="0" applyFont="1" applyFill="1" applyBorder="1" applyAlignment="1">
      <alignment horizontal="center" vertical="center"/>
    </xf>
    <xf numFmtId="0" fontId="27" fillId="5" borderId="1" xfId="0" applyFont="1" applyFill="1" applyBorder="1" applyAlignment="1">
      <alignment horizontal="center" vertical="center" wrapText="1"/>
    </xf>
    <xf numFmtId="0" fontId="41" fillId="2" borderId="1" xfId="0" applyFont="1" applyFill="1" applyBorder="1" applyAlignment="1">
      <alignment vertical="center" wrapText="1"/>
    </xf>
    <xf numFmtId="0" fontId="68" fillId="2" borderId="1" xfId="0" applyFont="1" applyFill="1" applyBorder="1" applyAlignment="1">
      <alignment horizontal="center" vertical="center"/>
    </xf>
    <xf numFmtId="0" fontId="27" fillId="0" borderId="1" xfId="0" applyFont="1" applyBorder="1" applyAlignment="1">
      <alignment vertical="center" wrapText="1"/>
    </xf>
    <xf numFmtId="0" fontId="85" fillId="0" borderId="0" xfId="0" applyFont="1" applyAlignment="1">
      <alignment horizontal="left" vertical="center"/>
    </xf>
    <xf numFmtId="0" fontId="83" fillId="0" borderId="0" xfId="0" applyFont="1" applyAlignment="1">
      <alignment horizontal="left" vertical="center" wrapText="1"/>
    </xf>
    <xf numFmtId="0" fontId="44" fillId="2" borderId="1" xfId="0" applyFont="1" applyFill="1" applyBorder="1" applyAlignment="1">
      <alignment horizontal="center" vertical="center"/>
    </xf>
    <xf numFmtId="0" fontId="41" fillId="3" borderId="11" xfId="0" applyFont="1" applyFill="1" applyBorder="1" applyAlignment="1">
      <alignment horizontal="center" vertical="center" wrapText="1"/>
    </xf>
    <xf numFmtId="0" fontId="41" fillId="3" borderId="43" xfId="0" applyFont="1" applyFill="1" applyBorder="1" applyAlignment="1">
      <alignment horizontal="center" vertical="center" wrapText="1"/>
    </xf>
    <xf numFmtId="0" fontId="83" fillId="0" borderId="0" xfId="0" applyFont="1" applyFill="1" applyAlignment="1">
      <alignment horizontal="left" vertical="center"/>
    </xf>
    <xf numFmtId="0" fontId="83" fillId="0" borderId="0" xfId="0" applyFont="1" applyFill="1" applyBorder="1" applyAlignment="1">
      <alignment horizontal="left" wrapText="1"/>
    </xf>
    <xf numFmtId="0" fontId="83" fillId="0" borderId="0" xfId="0" applyFont="1" applyFill="1" applyAlignment="1">
      <alignment horizontal="left" vertical="center" wrapText="1"/>
    </xf>
    <xf numFmtId="0" fontId="85" fillId="0" borderId="0" xfId="0" applyFont="1" applyFill="1" applyAlignment="1">
      <alignment horizontal="left" vertical="center"/>
    </xf>
    <xf numFmtId="0" fontId="88" fillId="0" borderId="0" xfId="0" applyFont="1" applyAlignment="1">
      <alignment horizontal="justify"/>
    </xf>
  </cellXfs>
  <cellStyles count="8">
    <cellStyle name="Excel Built-in Normal" xfId="1"/>
    <cellStyle name="Millares" xfId="2" builtinId="3"/>
    <cellStyle name="Millares [0]" xfId="3" builtinId="6"/>
    <cellStyle name="Millares 2" xfId="4"/>
    <cellStyle name="Millares 3" xfId="5"/>
    <cellStyle name="Normal" xfId="0" builtinId="0"/>
    <cellStyle name="Normal 2" xfId="6"/>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1134107</xdr:colOff>
      <xdr:row>7</xdr:row>
      <xdr:rowOff>174023</xdr:rowOff>
    </xdr:from>
    <xdr:to>
      <xdr:col>5</xdr:col>
      <xdr:colOff>202341</xdr:colOff>
      <xdr:row>12</xdr:row>
      <xdr:rowOff>22668</xdr:rowOff>
    </xdr:to>
    <xdr:pic>
      <xdr:nvPicPr>
        <xdr:cNvPr id="4" name="Imagen 3">
          <a:extLst>
            <a:ext uri="{FF2B5EF4-FFF2-40B4-BE49-F238E27FC236}">
              <a16:creationId xmlns:a16="http://schemas.microsoft.com/office/drawing/2014/main" id="{756A5866-018B-4D8F-AFFC-9D96E2514010}"/>
            </a:ext>
          </a:extLst>
        </xdr:cNvPr>
        <xdr:cNvPicPr>
          <a:picLocks noChangeAspect="1"/>
        </xdr:cNvPicPr>
      </xdr:nvPicPr>
      <xdr:blipFill>
        <a:blip xmlns:r="http://schemas.openxmlformats.org/officeDocument/2006/relationships" r:embed="rId1"/>
        <a:stretch>
          <a:fillRect/>
        </a:stretch>
      </xdr:blipFill>
      <xdr:spPr>
        <a:xfrm>
          <a:off x="2425496" y="1377181"/>
          <a:ext cx="2100192" cy="7710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dministracion@asucapital.com.p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4:G27"/>
  <sheetViews>
    <sheetView showGridLines="0" zoomScale="95" zoomScaleNormal="95" workbookViewId="0">
      <selection activeCell="B4" sqref="B4:G26"/>
    </sheetView>
  </sheetViews>
  <sheetFormatPr baseColWidth="10" defaultColWidth="10.85546875" defaultRowHeight="15"/>
  <cols>
    <col min="1" max="1" width="1.5703125" style="87" customWidth="1"/>
    <col min="2" max="2" width="2" style="87" customWidth="1"/>
    <col min="3" max="3" width="14" style="87" customWidth="1"/>
    <col min="4" max="4" width="20.5703125" style="87" customWidth="1"/>
    <col min="5" max="5" width="23.7109375" style="87" customWidth="1"/>
    <col min="6" max="6" width="36.140625" style="87" customWidth="1"/>
    <col min="7" max="7" width="25.5703125" style="87" hidden="1" customWidth="1"/>
    <col min="8" max="16384" width="10.85546875" style="87"/>
  </cols>
  <sheetData>
    <row r="4" spans="2:7" ht="14.45" customHeight="1">
      <c r="B4" s="87" t="s">
        <v>562</v>
      </c>
      <c r="C4" s="364" t="s">
        <v>471</v>
      </c>
      <c r="D4" s="365"/>
      <c r="E4" s="365"/>
      <c r="F4" s="365"/>
      <c r="G4" s="366"/>
    </row>
    <row r="5" spans="2:7">
      <c r="C5" s="367"/>
      <c r="D5" s="368"/>
      <c r="E5" s="368"/>
      <c r="F5" s="368"/>
      <c r="G5" s="369"/>
    </row>
    <row r="6" spans="2:7">
      <c r="C6" s="367"/>
      <c r="D6" s="368"/>
      <c r="E6" s="368"/>
      <c r="F6" s="368"/>
      <c r="G6" s="369"/>
    </row>
    <row r="7" spans="2:7">
      <c r="C7" s="367"/>
      <c r="D7" s="368"/>
      <c r="E7" s="368"/>
      <c r="F7" s="368"/>
      <c r="G7" s="369"/>
    </row>
    <row r="8" spans="2:7">
      <c r="C8" s="367"/>
      <c r="D8" s="368"/>
      <c r="E8" s="368"/>
      <c r="F8" s="368"/>
      <c r="G8" s="369"/>
    </row>
    <row r="9" spans="2:7">
      <c r="C9" s="367"/>
      <c r="D9" s="368"/>
      <c r="E9" s="368"/>
      <c r="F9" s="368"/>
      <c r="G9" s="369"/>
    </row>
    <row r="10" spans="2:7">
      <c r="C10" s="367"/>
      <c r="D10" s="368"/>
      <c r="E10" s="368"/>
      <c r="F10" s="368"/>
      <c r="G10" s="369"/>
    </row>
    <row r="11" spans="2:7">
      <c r="C11" s="367"/>
      <c r="D11" s="368"/>
      <c r="E11" s="368"/>
      <c r="F11" s="368"/>
      <c r="G11" s="369"/>
    </row>
    <row r="12" spans="2:7">
      <c r="C12" s="367"/>
      <c r="D12" s="368"/>
      <c r="E12" s="368"/>
      <c r="F12" s="368"/>
      <c r="G12" s="369"/>
    </row>
    <row r="13" spans="2:7">
      <c r="C13" s="367"/>
      <c r="D13" s="368"/>
      <c r="E13" s="368"/>
      <c r="F13" s="368"/>
      <c r="G13" s="369"/>
    </row>
    <row r="14" spans="2:7">
      <c r="C14" s="367"/>
      <c r="D14" s="368"/>
      <c r="E14" s="368"/>
      <c r="F14" s="368"/>
      <c r="G14" s="369"/>
    </row>
    <row r="15" spans="2:7">
      <c r="C15" s="367"/>
      <c r="D15" s="368"/>
      <c r="E15" s="368"/>
      <c r="F15" s="368"/>
      <c r="G15" s="369"/>
    </row>
    <row r="16" spans="2:7">
      <c r="C16" s="367"/>
      <c r="D16" s="368"/>
      <c r="E16" s="368"/>
      <c r="F16" s="368"/>
      <c r="G16" s="369"/>
    </row>
    <row r="17" spans="2:7">
      <c r="C17" s="367"/>
      <c r="D17" s="368"/>
      <c r="E17" s="368"/>
      <c r="F17" s="368"/>
      <c r="G17" s="369"/>
    </row>
    <row r="18" spans="2:7" ht="1.9" customHeight="1">
      <c r="C18" s="367"/>
      <c r="D18" s="368"/>
      <c r="E18" s="368"/>
      <c r="F18" s="368"/>
      <c r="G18" s="369"/>
    </row>
    <row r="19" spans="2:7">
      <c r="C19" s="367"/>
      <c r="D19" s="368"/>
      <c r="E19" s="368"/>
      <c r="F19" s="368"/>
      <c r="G19" s="369"/>
    </row>
    <row r="20" spans="2:7">
      <c r="C20" s="367"/>
      <c r="D20" s="368"/>
      <c r="E20" s="368"/>
      <c r="F20" s="368"/>
      <c r="G20" s="369"/>
    </row>
    <row r="21" spans="2:7">
      <c r="C21" s="367"/>
      <c r="D21" s="368"/>
      <c r="E21" s="368"/>
      <c r="F21" s="368"/>
      <c r="G21" s="369"/>
    </row>
    <row r="22" spans="2:7" ht="9.6" customHeight="1">
      <c r="B22" s="325" t="s">
        <v>537</v>
      </c>
      <c r="C22" s="367"/>
      <c r="D22" s="368"/>
      <c r="E22" s="368"/>
      <c r="F22" s="368"/>
      <c r="G22" s="369"/>
    </row>
    <row r="23" spans="2:7" hidden="1">
      <c r="C23" s="367"/>
      <c r="D23" s="368"/>
      <c r="E23" s="368"/>
      <c r="F23" s="368"/>
      <c r="G23" s="369"/>
    </row>
    <row r="24" spans="2:7" hidden="1">
      <c r="C24" s="367"/>
      <c r="D24" s="368"/>
      <c r="E24" s="368"/>
      <c r="F24" s="368"/>
      <c r="G24" s="369"/>
    </row>
    <row r="25" spans="2:7" hidden="1">
      <c r="C25" s="367"/>
      <c r="D25" s="368"/>
      <c r="E25" s="368"/>
      <c r="F25" s="368"/>
      <c r="G25" s="369"/>
    </row>
    <row r="26" spans="2:7" ht="90" customHeight="1">
      <c r="C26" s="370"/>
      <c r="D26" s="371"/>
      <c r="E26" s="371"/>
      <c r="F26" s="371"/>
      <c r="G26" s="372"/>
    </row>
    <row r="27" spans="2:7" ht="45" customHeight="1"/>
  </sheetData>
  <mergeCells count="1">
    <mergeCell ref="C4:G26"/>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F71"/>
  <sheetViews>
    <sheetView showGridLines="0" topLeftCell="A49" zoomScaleNormal="100" workbookViewId="0">
      <selection activeCell="C68" activeCellId="1" sqref="C64 C68"/>
    </sheetView>
  </sheetViews>
  <sheetFormatPr baseColWidth="10" defaultColWidth="10.85546875" defaultRowHeight="15"/>
  <cols>
    <col min="1" max="1" width="4.85546875" customWidth="1"/>
    <col min="2" max="2" width="40.5703125" bestFit="1" customWidth="1"/>
    <col min="3" max="3" width="20.5703125" customWidth="1"/>
    <col min="4" max="4" width="19.28515625" bestFit="1" customWidth="1"/>
    <col min="5" max="5" width="18.28515625" customWidth="1"/>
    <col min="7" max="7" width="16.85546875" customWidth="1"/>
  </cols>
  <sheetData>
    <row r="2" spans="2:6" s="87" customFormat="1"/>
    <row r="3" spans="2:6" s="87" customFormat="1"/>
    <row r="4" spans="2:6">
      <c r="B4" s="287"/>
    </row>
    <row r="5" spans="2:6" ht="8.4499999999999993" customHeight="1"/>
    <row r="6" spans="2:6">
      <c r="B6" s="460" t="s">
        <v>199</v>
      </c>
      <c r="C6" s="130" t="s">
        <v>253</v>
      </c>
      <c r="D6" s="130"/>
      <c r="E6" s="130"/>
      <c r="F6" s="130" t="s">
        <v>253</v>
      </c>
    </row>
    <row r="7" spans="2:6">
      <c r="B7" s="461"/>
      <c r="C7" s="130" t="s">
        <v>254</v>
      </c>
      <c r="D7" s="130" t="s">
        <v>255</v>
      </c>
      <c r="E7" s="130" t="s">
        <v>256</v>
      </c>
      <c r="F7" s="130" t="s">
        <v>257</v>
      </c>
    </row>
    <row r="8" spans="2:6">
      <c r="B8" s="105" t="s">
        <v>64</v>
      </c>
      <c r="C8" s="106"/>
      <c r="D8" s="107"/>
      <c r="E8" s="107"/>
      <c r="F8" s="107">
        <f>+C8+D8+E8</f>
        <v>0</v>
      </c>
    </row>
    <row r="9" spans="2:6">
      <c r="B9" s="110" t="s">
        <v>258</v>
      </c>
      <c r="C9" s="111"/>
      <c r="D9" s="129" t="s">
        <v>163</v>
      </c>
      <c r="E9" s="112"/>
      <c r="F9" s="107">
        <v>0</v>
      </c>
    </row>
    <row r="10" spans="2:6">
      <c r="B10" s="105" t="s">
        <v>259</v>
      </c>
      <c r="C10" s="107">
        <v>0</v>
      </c>
      <c r="D10" s="108" t="s">
        <v>163</v>
      </c>
      <c r="E10" s="107">
        <v>0</v>
      </c>
      <c r="F10" s="108" t="s">
        <v>163</v>
      </c>
    </row>
    <row r="12" spans="2:6">
      <c r="B12" s="287" t="s">
        <v>260</v>
      </c>
      <c r="C12" s="281"/>
      <c r="D12" s="281"/>
      <c r="E12" s="281"/>
      <c r="F12" s="281"/>
    </row>
    <row r="13" spans="2:6">
      <c r="B13" s="443" t="s">
        <v>211</v>
      </c>
      <c r="C13" s="443"/>
      <c r="D13" s="443"/>
      <c r="E13" s="443"/>
      <c r="F13" s="443"/>
    </row>
    <row r="14" spans="2:6">
      <c r="B14" s="281"/>
      <c r="C14" s="281"/>
      <c r="D14" s="281"/>
      <c r="E14" s="281"/>
      <c r="F14" s="281"/>
    </row>
    <row r="15" spans="2:6">
      <c r="B15" s="449" t="s">
        <v>512</v>
      </c>
      <c r="C15" s="449"/>
      <c r="D15" s="449"/>
      <c r="E15" s="449"/>
      <c r="F15" s="281"/>
    </row>
    <row r="16" spans="2:6" ht="11.45" customHeight="1"/>
    <row r="17" spans="2:6">
      <c r="B17" s="131" t="s">
        <v>407</v>
      </c>
      <c r="C17" s="131" t="s">
        <v>206</v>
      </c>
      <c r="D17" s="131" t="s">
        <v>233</v>
      </c>
    </row>
    <row r="18" spans="2:6">
      <c r="B18" s="81" t="s">
        <v>371</v>
      </c>
      <c r="C18" s="80">
        <v>0</v>
      </c>
      <c r="D18" s="82"/>
      <c r="E18" s="76"/>
      <c r="F18" s="24"/>
    </row>
    <row r="19" spans="2:6">
      <c r="B19" s="81" t="s">
        <v>372</v>
      </c>
      <c r="C19" s="82">
        <v>0</v>
      </c>
      <c r="D19" s="82"/>
      <c r="E19" s="76"/>
      <c r="F19" s="24"/>
    </row>
    <row r="20" spans="2:6">
      <c r="B20" s="81" t="s">
        <v>373</v>
      </c>
      <c r="C20" s="80">
        <v>928392</v>
      </c>
      <c r="D20" s="82"/>
      <c r="E20" s="76"/>
      <c r="F20" s="24"/>
    </row>
    <row r="21" spans="2:6">
      <c r="B21" s="81" t="s">
        <v>374</v>
      </c>
      <c r="C21" s="80">
        <f>113001708+1026</f>
        <v>113002734</v>
      </c>
      <c r="D21" s="80">
        <v>63749996</v>
      </c>
      <c r="E21" s="76"/>
      <c r="F21" s="24"/>
    </row>
    <row r="22" spans="2:6">
      <c r="B22" s="81" t="s">
        <v>455</v>
      </c>
      <c r="C22" s="82">
        <v>914757</v>
      </c>
      <c r="D22" s="82">
        <v>2744313</v>
      </c>
      <c r="E22" s="76"/>
      <c r="F22" s="24"/>
    </row>
    <row r="23" spans="2:6" s="87" customFormat="1">
      <c r="B23" s="81" t="s">
        <v>550</v>
      </c>
      <c r="C23" s="82">
        <v>60986882</v>
      </c>
      <c r="D23" s="82"/>
      <c r="E23" s="76"/>
      <c r="F23" s="24"/>
    </row>
    <row r="24" spans="2:6">
      <c r="B24" s="83" t="s">
        <v>234</v>
      </c>
      <c r="C24" s="84">
        <f>SUM(C20:C23)</f>
        <v>175832765</v>
      </c>
      <c r="D24" s="84">
        <f>SUM(D20:D23)</f>
        <v>66494309</v>
      </c>
      <c r="F24" s="16"/>
    </row>
    <row r="26" spans="2:6">
      <c r="B26" s="287" t="s">
        <v>261</v>
      </c>
      <c r="C26" s="281"/>
      <c r="D26" s="281"/>
    </row>
    <row r="27" spans="2:6">
      <c r="B27" s="457" t="s">
        <v>211</v>
      </c>
      <c r="C27" s="457"/>
      <c r="D27" s="457"/>
    </row>
    <row r="28" spans="2:6">
      <c r="B28" s="280"/>
      <c r="C28" s="281"/>
      <c r="D28" s="281"/>
    </row>
    <row r="29" spans="2:6">
      <c r="B29" s="280" t="s">
        <v>513</v>
      </c>
      <c r="C29" s="281"/>
      <c r="D29" s="281"/>
    </row>
    <row r="30" spans="2:6" ht="16.149999999999999" customHeight="1">
      <c r="B30" s="119" t="s">
        <v>262</v>
      </c>
      <c r="C30" s="114" t="s">
        <v>263</v>
      </c>
      <c r="D30" s="119" t="s">
        <v>264</v>
      </c>
    </row>
    <row r="31" spans="2:6">
      <c r="B31" s="120" t="s">
        <v>446</v>
      </c>
      <c r="C31" s="116">
        <v>942256641</v>
      </c>
      <c r="D31" s="121">
        <v>202181831</v>
      </c>
    </row>
    <row r="32" spans="2:6" s="87" customFormat="1">
      <c r="B32" s="120" t="s">
        <v>549</v>
      </c>
      <c r="C32" s="116">
        <v>548846848</v>
      </c>
      <c r="D32" s="121"/>
    </row>
    <row r="33" spans="2:4">
      <c r="B33" s="122" t="s">
        <v>234</v>
      </c>
      <c r="C33" s="127">
        <f>SUM(C31:C32)</f>
        <v>1491103489</v>
      </c>
      <c r="D33" s="128">
        <f>+D31</f>
        <v>202181831</v>
      </c>
    </row>
    <row r="35" spans="2:4">
      <c r="B35" s="301" t="s">
        <v>514</v>
      </c>
      <c r="C35" s="249"/>
      <c r="D35" s="249"/>
    </row>
    <row r="36" spans="2:4">
      <c r="B36" s="250" t="s">
        <v>265</v>
      </c>
      <c r="C36" s="251" t="s">
        <v>263</v>
      </c>
      <c r="D36" s="250" t="s">
        <v>264</v>
      </c>
    </row>
    <row r="37" spans="2:4">
      <c r="B37" s="252" t="s">
        <v>464</v>
      </c>
      <c r="C37" s="253">
        <v>0</v>
      </c>
      <c r="D37" s="254">
        <v>0</v>
      </c>
    </row>
    <row r="38" spans="2:4">
      <c r="B38" s="255" t="s">
        <v>234</v>
      </c>
      <c r="C38" s="256">
        <f>+C37</f>
        <v>0</v>
      </c>
      <c r="D38" s="257">
        <f>+D37</f>
        <v>0</v>
      </c>
    </row>
    <row r="40" spans="2:4">
      <c r="B40" s="280" t="s">
        <v>515</v>
      </c>
    </row>
    <row r="41" spans="2:4">
      <c r="B41" s="119" t="s">
        <v>266</v>
      </c>
      <c r="C41" s="114" t="s">
        <v>263</v>
      </c>
      <c r="D41" s="119" t="s">
        <v>264</v>
      </c>
    </row>
    <row r="42" spans="2:4">
      <c r="B42" s="120"/>
      <c r="C42" s="108"/>
      <c r="D42" s="132"/>
    </row>
    <row r="43" spans="2:4">
      <c r="B43" s="122" t="s">
        <v>234</v>
      </c>
      <c r="C43" s="129" t="s">
        <v>163</v>
      </c>
      <c r="D43" s="133" t="s">
        <v>163</v>
      </c>
    </row>
    <row r="45" spans="2:4">
      <c r="B45" s="280" t="s">
        <v>516</v>
      </c>
    </row>
    <row r="46" spans="2:4">
      <c r="B46" s="119" t="s">
        <v>262</v>
      </c>
      <c r="C46" s="114" t="s">
        <v>263</v>
      </c>
      <c r="D46" s="119" t="s">
        <v>264</v>
      </c>
    </row>
    <row r="47" spans="2:4">
      <c r="B47" s="120" t="s">
        <v>465</v>
      </c>
      <c r="C47" s="116">
        <v>0</v>
      </c>
      <c r="D47" s="121"/>
    </row>
    <row r="48" spans="2:4">
      <c r="B48" s="122" t="s">
        <v>234</v>
      </c>
      <c r="C48" s="127">
        <f>+C47</f>
        <v>0</v>
      </c>
      <c r="D48" s="128">
        <f>+D47</f>
        <v>0</v>
      </c>
    </row>
    <row r="51" spans="2:6">
      <c r="B51" s="449" t="s">
        <v>267</v>
      </c>
      <c r="C51" s="449"/>
      <c r="D51" s="449"/>
      <c r="E51" s="281"/>
    </row>
    <row r="52" spans="2:6" ht="15.75" thickBot="1">
      <c r="B52" s="457" t="s">
        <v>211</v>
      </c>
      <c r="C52" s="457"/>
      <c r="D52" s="457"/>
      <c r="E52" s="457"/>
      <c r="F52" s="21"/>
    </row>
    <row r="53" spans="2:6">
      <c r="B53" s="91" t="s">
        <v>199</v>
      </c>
      <c r="C53" s="118" t="s">
        <v>206</v>
      </c>
      <c r="D53" s="118" t="s">
        <v>268</v>
      </c>
      <c r="F53" s="21"/>
    </row>
    <row r="54" spans="2:6">
      <c r="B54" s="120" t="s">
        <v>394</v>
      </c>
      <c r="C54" s="86">
        <v>160000</v>
      </c>
      <c r="D54" s="121">
        <v>160000</v>
      </c>
      <c r="F54" s="25"/>
    </row>
    <row r="55" spans="2:6">
      <c r="B55" s="120" t="s">
        <v>395</v>
      </c>
      <c r="C55" s="86">
        <v>400000</v>
      </c>
      <c r="D55" s="121">
        <v>400000</v>
      </c>
      <c r="F55" s="25"/>
    </row>
    <row r="56" spans="2:6">
      <c r="B56" s="120" t="s">
        <v>456</v>
      </c>
      <c r="C56" s="85">
        <v>504169</v>
      </c>
      <c r="D56" s="121">
        <v>381349</v>
      </c>
      <c r="F56" s="25"/>
    </row>
    <row r="57" spans="2:6" s="87" customFormat="1">
      <c r="B57" s="120" t="s">
        <v>551</v>
      </c>
      <c r="C57" s="85">
        <v>0</v>
      </c>
      <c r="D57" s="85">
        <v>2150000</v>
      </c>
      <c r="F57" s="25"/>
    </row>
    <row r="58" spans="2:6">
      <c r="B58" s="120" t="s">
        <v>457</v>
      </c>
      <c r="C58" s="85">
        <v>4537500</v>
      </c>
      <c r="D58" s="121">
        <v>4537500</v>
      </c>
      <c r="F58" s="25"/>
    </row>
    <row r="59" spans="2:6" s="87" customFormat="1">
      <c r="B59" s="120" t="s">
        <v>570</v>
      </c>
      <c r="C59" s="85">
        <v>700000</v>
      </c>
      <c r="D59" s="121"/>
      <c r="F59" s="25"/>
    </row>
    <row r="60" spans="2:6" s="87" customFormat="1">
      <c r="B60" s="120" t="s">
        <v>571</v>
      </c>
      <c r="C60" s="85">
        <v>20705049</v>
      </c>
      <c r="D60" s="121"/>
      <c r="F60" s="25"/>
    </row>
    <row r="61" spans="2:6" s="87" customFormat="1">
      <c r="B61" s="120" t="s">
        <v>572</v>
      </c>
      <c r="C61" s="85">
        <v>335600</v>
      </c>
      <c r="D61" s="121"/>
      <c r="F61" s="25"/>
    </row>
    <row r="62" spans="2:6" s="87" customFormat="1">
      <c r="B62" s="120" t="s">
        <v>546</v>
      </c>
      <c r="C62" s="85">
        <v>3300000</v>
      </c>
      <c r="D62" s="121"/>
      <c r="F62" s="25"/>
    </row>
    <row r="63" spans="2:6" s="87" customFormat="1">
      <c r="B63" s="120" t="s">
        <v>573</v>
      </c>
      <c r="C63" s="85">
        <v>20571790</v>
      </c>
      <c r="D63" s="121"/>
      <c r="F63" s="25"/>
    </row>
    <row r="64" spans="2:6">
      <c r="B64" s="122" t="s">
        <v>234</v>
      </c>
      <c r="C64" s="128">
        <f>SUM(C54:C63)</f>
        <v>51214108</v>
      </c>
      <c r="D64" s="128">
        <f>SUM(D54:D58)</f>
        <v>7628849</v>
      </c>
      <c r="E64" s="40"/>
      <c r="F64" s="26"/>
    </row>
    <row r="66" spans="2:6">
      <c r="B66" s="287" t="s">
        <v>517</v>
      </c>
    </row>
    <row r="67" spans="2:6">
      <c r="B67" s="119" t="s">
        <v>199</v>
      </c>
      <c r="C67" s="119" t="s">
        <v>206</v>
      </c>
      <c r="D67" s="119" t="s">
        <v>268</v>
      </c>
    </row>
    <row r="68" spans="2:6">
      <c r="B68" s="120" t="s">
        <v>269</v>
      </c>
      <c r="C68" s="82">
        <v>60925348</v>
      </c>
      <c r="D68" s="121"/>
    </row>
    <row r="69" spans="2:6">
      <c r="B69" s="122" t="s">
        <v>234</v>
      </c>
      <c r="C69" s="128">
        <f>+C68</f>
        <v>60925348</v>
      </c>
      <c r="D69" s="128">
        <f>+D68</f>
        <v>0</v>
      </c>
      <c r="E69" s="40"/>
      <c r="F69" s="40"/>
    </row>
    <row r="71" spans="2:6">
      <c r="C71" s="40"/>
    </row>
  </sheetData>
  <mergeCells count="6">
    <mergeCell ref="B52:E52"/>
    <mergeCell ref="B6:B7"/>
    <mergeCell ref="B13:F13"/>
    <mergeCell ref="B15:E15"/>
    <mergeCell ref="B27:D27"/>
    <mergeCell ref="B51:D51"/>
  </mergeCells>
  <pageMargins left="0.7" right="0.7" top="0.75" bottom="0.75" header="0.3" footer="0.3"/>
  <pageSetup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3:I36"/>
  <sheetViews>
    <sheetView showGridLines="0" topLeftCell="A10" zoomScaleNormal="100" workbookViewId="0">
      <selection activeCell="C18" sqref="C18"/>
    </sheetView>
  </sheetViews>
  <sheetFormatPr baseColWidth="10" defaultColWidth="11.42578125" defaultRowHeight="15"/>
  <cols>
    <col min="1" max="1" width="5.42578125" style="27" customWidth="1"/>
    <col min="2" max="2" width="68.42578125" style="27" bestFit="1" customWidth="1"/>
    <col min="3" max="3" width="17.7109375" style="27" bestFit="1" customWidth="1"/>
    <col min="4" max="4" width="19.28515625" style="27" bestFit="1" customWidth="1"/>
    <col min="5" max="6" width="11.42578125" style="27"/>
    <col min="7" max="7" width="22.140625" style="27" customWidth="1"/>
    <col min="8" max="16384" width="11.42578125" style="27"/>
  </cols>
  <sheetData>
    <row r="3" spans="2:6">
      <c r="B3" s="462" t="s">
        <v>270</v>
      </c>
      <c r="C3" s="462"/>
      <c r="D3" s="462"/>
      <c r="E3" s="462"/>
    </row>
    <row r="4" spans="2:6">
      <c r="B4" s="296" t="s">
        <v>469</v>
      </c>
      <c r="C4" s="295"/>
      <c r="D4" s="295"/>
      <c r="E4" s="295"/>
    </row>
    <row r="5" spans="2:6">
      <c r="B5" s="294"/>
      <c r="C5" s="294"/>
      <c r="D5" s="294"/>
      <c r="E5" s="294"/>
    </row>
    <row r="6" spans="2:6">
      <c r="B6" s="463" t="s">
        <v>509</v>
      </c>
      <c r="C6" s="463"/>
      <c r="D6" s="463"/>
      <c r="E6" s="294"/>
    </row>
    <row r="7" spans="2:6">
      <c r="B7" s="296" t="s">
        <v>469</v>
      </c>
      <c r="C7" s="297"/>
      <c r="D7" s="297"/>
      <c r="E7" s="294"/>
    </row>
    <row r="8" spans="2:6">
      <c r="B8" s="296"/>
      <c r="C8" s="297"/>
      <c r="D8" s="297"/>
      <c r="E8" s="294"/>
    </row>
    <row r="9" spans="2:6">
      <c r="B9" s="282" t="s">
        <v>271</v>
      </c>
      <c r="C9" s="294"/>
      <c r="D9" s="294"/>
      <c r="E9" s="294"/>
    </row>
    <row r="10" spans="2:6">
      <c r="B10" s="294" t="s">
        <v>469</v>
      </c>
      <c r="C10" s="294"/>
      <c r="D10" s="294"/>
      <c r="E10" s="294"/>
    </row>
    <row r="11" spans="2:6">
      <c r="B11" s="294"/>
      <c r="C11" s="294"/>
      <c r="D11" s="294"/>
      <c r="E11" s="294"/>
    </row>
    <row r="12" spans="2:6">
      <c r="B12" s="462" t="s">
        <v>272</v>
      </c>
      <c r="C12" s="462"/>
      <c r="D12" s="294"/>
      <c r="E12" s="294"/>
    </row>
    <row r="13" spans="2:6">
      <c r="B13" s="295"/>
      <c r="C13" s="295"/>
      <c r="D13" s="294"/>
      <c r="E13" s="294"/>
    </row>
    <row r="14" spans="2:6" s="87" customFormat="1" ht="15.75" thickBot="1">
      <c r="B14" s="457" t="s">
        <v>211</v>
      </c>
      <c r="C14" s="457"/>
      <c r="D14" s="457"/>
      <c r="E14" s="457"/>
      <c r="F14" s="21"/>
    </row>
    <row r="15" spans="2:6" s="87" customFormat="1">
      <c r="B15" s="91" t="s">
        <v>199</v>
      </c>
      <c r="C15" s="118" t="s">
        <v>206</v>
      </c>
      <c r="D15" s="118" t="s">
        <v>268</v>
      </c>
      <c r="F15" s="21"/>
    </row>
    <row r="16" spans="2:6" s="87" customFormat="1">
      <c r="B16" s="120" t="s">
        <v>459</v>
      </c>
      <c r="C16" s="86">
        <v>942256641</v>
      </c>
      <c r="D16" s="121">
        <v>202181831</v>
      </c>
      <c r="F16" s="25"/>
    </row>
    <row r="17" spans="2:9" s="87" customFormat="1">
      <c r="B17" s="120" t="s">
        <v>549</v>
      </c>
      <c r="C17" s="116">
        <v>548846848</v>
      </c>
      <c r="D17" s="121"/>
      <c r="F17" s="25"/>
    </row>
    <row r="18" spans="2:9" s="87" customFormat="1">
      <c r="B18" s="120" t="s">
        <v>577</v>
      </c>
      <c r="C18" s="116">
        <v>4646868</v>
      </c>
      <c r="D18" s="121"/>
      <c r="F18" s="25"/>
    </row>
    <row r="19" spans="2:9" s="87" customFormat="1">
      <c r="B19" s="120"/>
      <c r="C19" s="116"/>
      <c r="D19" s="121"/>
      <c r="F19" s="25"/>
    </row>
    <row r="20" spans="2:9" s="87" customFormat="1">
      <c r="B20" s="122" t="s">
        <v>234</v>
      </c>
      <c r="C20" s="128">
        <f>SUM(C16:C19)</f>
        <v>1495750357</v>
      </c>
      <c r="D20" s="128">
        <f>SUM(D16:D19)</f>
        <v>202181831</v>
      </c>
      <c r="E20" s="40"/>
      <c r="F20" s="26"/>
    </row>
    <row r="21" spans="2:9">
      <c r="B21" s="237"/>
      <c r="C21" s="237"/>
    </row>
    <row r="23" spans="2:9">
      <c r="B23" s="282" t="s">
        <v>274</v>
      </c>
      <c r="C23" s="294"/>
      <c r="D23" s="294"/>
    </row>
    <row r="24" spans="2:9" ht="15.75" hidden="1" thickBot="1">
      <c r="B24" s="300" t="s">
        <v>510</v>
      </c>
      <c r="C24" s="298"/>
      <c r="D24" s="298"/>
      <c r="F24" s="71"/>
    </row>
    <row r="25" spans="2:9" ht="77.25" hidden="1" thickBot="1">
      <c r="B25" s="327" t="s">
        <v>537</v>
      </c>
      <c r="C25" s="298"/>
      <c r="D25" s="298"/>
      <c r="F25" s="71"/>
    </row>
    <row r="26" spans="2:9" ht="15.75" hidden="1" thickBot="1">
      <c r="B26" s="300" t="s">
        <v>511</v>
      </c>
      <c r="C26" s="298"/>
      <c r="D26" s="298"/>
      <c r="F26" s="71"/>
    </row>
    <row r="27" spans="2:9">
      <c r="B27" s="294" t="s">
        <v>469</v>
      </c>
      <c r="C27" s="299"/>
      <c r="D27" s="299"/>
      <c r="F27" s="71"/>
    </row>
    <row r="28" spans="2:9">
      <c r="B28" s="294"/>
      <c r="C28" s="294"/>
      <c r="D28" s="294"/>
    </row>
    <row r="29" spans="2:9">
      <c r="B29" s="464" t="s">
        <v>275</v>
      </c>
      <c r="C29" s="464"/>
      <c r="D29" s="464"/>
    </row>
    <row r="30" spans="2:9">
      <c r="B30" s="283" t="s">
        <v>470</v>
      </c>
      <c r="C30" s="294"/>
      <c r="D30" s="294"/>
    </row>
    <row r="31" spans="2:9">
      <c r="B31" s="294"/>
      <c r="C31" s="294"/>
      <c r="D31" s="294"/>
      <c r="F31" s="72"/>
      <c r="G31" s="73"/>
      <c r="H31" s="73"/>
      <c r="I31" s="73"/>
    </row>
    <row r="32" spans="2:9">
      <c r="B32" s="28"/>
      <c r="C32" s="29"/>
      <c r="D32" s="29"/>
      <c r="F32" s="72"/>
    </row>
    <row r="33" spans="2:6">
      <c r="B33" s="30"/>
      <c r="C33" s="31"/>
      <c r="D33" s="32"/>
      <c r="F33" s="72"/>
    </row>
    <row r="34" spans="2:6">
      <c r="B34" s="33"/>
      <c r="C34" s="34"/>
      <c r="D34" s="35"/>
    </row>
    <row r="35" spans="2:6">
      <c r="B35" s="33"/>
      <c r="C35" s="34"/>
      <c r="D35" s="35"/>
    </row>
    <row r="36" spans="2:6">
      <c r="B36" s="36"/>
      <c r="C36" s="37"/>
      <c r="D36" s="38"/>
    </row>
  </sheetData>
  <mergeCells count="5">
    <mergeCell ref="B14:E14"/>
    <mergeCell ref="B3:E3"/>
    <mergeCell ref="B6:D6"/>
    <mergeCell ref="B12:C12"/>
    <mergeCell ref="B29:D29"/>
  </mergeCells>
  <pageMargins left="0.70866141732283472" right="0.70866141732283472" top="1.3385826771653544" bottom="0.74803149606299213" header="0.31496062992125984" footer="0.31496062992125984"/>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3:G87"/>
  <sheetViews>
    <sheetView showGridLines="0" topLeftCell="A22" zoomScale="102" zoomScaleNormal="102" workbookViewId="0">
      <selection activeCell="C29" sqref="C29"/>
    </sheetView>
  </sheetViews>
  <sheetFormatPr baseColWidth="10" defaultColWidth="11.42578125" defaultRowHeight="12.75"/>
  <cols>
    <col min="1" max="1" width="5.5703125" style="42" customWidth="1"/>
    <col min="2" max="2" width="55.28515625" style="42" bestFit="1" customWidth="1"/>
    <col min="3" max="3" width="19.42578125" style="42" bestFit="1" customWidth="1"/>
    <col min="4" max="4" width="19.7109375" style="42" bestFit="1" customWidth="1"/>
    <col min="5" max="5" width="15.42578125" style="42" customWidth="1"/>
    <col min="6" max="6" width="14.5703125" style="42" customWidth="1"/>
    <col min="7" max="7" width="17.7109375" style="42" bestFit="1" customWidth="1"/>
    <col min="8" max="8" width="19.5703125" style="42" customWidth="1"/>
    <col min="9" max="16384" width="11.42578125" style="42"/>
  </cols>
  <sheetData>
    <row r="3" spans="2:7">
      <c r="B3" s="292" t="s">
        <v>276</v>
      </c>
      <c r="C3" s="292"/>
      <c r="D3" s="292"/>
      <c r="E3" s="292"/>
      <c r="F3" s="289"/>
      <c r="G3" s="41"/>
    </row>
    <row r="4" spans="2:7">
      <c r="B4" s="465"/>
      <c r="C4" s="465"/>
      <c r="D4" s="465"/>
      <c r="E4" s="465"/>
      <c r="F4" s="281"/>
    </row>
    <row r="5" spans="2:7">
      <c r="B5" s="281"/>
      <c r="C5" s="293"/>
      <c r="D5" s="281"/>
      <c r="E5" s="281"/>
      <c r="F5" s="281"/>
    </row>
    <row r="6" spans="2:7">
      <c r="B6" s="449" t="s">
        <v>277</v>
      </c>
      <c r="C6" s="449"/>
      <c r="D6" s="449"/>
      <c r="E6" s="449"/>
      <c r="F6" s="449"/>
    </row>
    <row r="7" spans="2:7" ht="44.25" customHeight="1">
      <c r="B7" s="114" t="s">
        <v>199</v>
      </c>
      <c r="C7" s="114" t="s">
        <v>278</v>
      </c>
      <c r="D7" s="114" t="s">
        <v>255</v>
      </c>
      <c r="E7" s="114" t="s">
        <v>279</v>
      </c>
      <c r="F7" s="114" t="s">
        <v>280</v>
      </c>
    </row>
    <row r="8" spans="2:7">
      <c r="B8" s="115" t="s">
        <v>69</v>
      </c>
      <c r="C8" s="106">
        <v>10000000</v>
      </c>
      <c r="D8" s="106">
        <v>3099770806</v>
      </c>
      <c r="E8" s="116">
        <v>0</v>
      </c>
      <c r="F8" s="106">
        <f t="shared" ref="F8:F13" si="0">SUM(C8:E8)</f>
        <v>3109770806</v>
      </c>
      <c r="G8" s="43"/>
    </row>
    <row r="9" spans="2:7">
      <c r="B9" s="115" t="s">
        <v>437</v>
      </c>
      <c r="C9" s="106">
        <v>0</v>
      </c>
      <c r="D9" s="106">
        <v>0</v>
      </c>
      <c r="E9" s="116">
        <v>610380405</v>
      </c>
      <c r="F9" s="106">
        <f t="shared" si="0"/>
        <v>610380405</v>
      </c>
      <c r="G9" s="43"/>
    </row>
    <row r="10" spans="2:7">
      <c r="B10" s="115" t="s">
        <v>281</v>
      </c>
      <c r="C10" s="106">
        <v>0</v>
      </c>
      <c r="D10" s="116"/>
      <c r="E10" s="109"/>
      <c r="F10" s="106">
        <f t="shared" si="0"/>
        <v>0</v>
      </c>
      <c r="G10" s="43"/>
    </row>
    <row r="11" spans="2:7">
      <c r="B11" s="115" t="s">
        <v>282</v>
      </c>
      <c r="C11" s="106">
        <v>0</v>
      </c>
      <c r="D11" s="106"/>
      <c r="E11" s="109">
        <v>0</v>
      </c>
      <c r="F11" s="106">
        <f t="shared" si="0"/>
        <v>0</v>
      </c>
      <c r="G11" s="43"/>
    </row>
    <row r="12" spans="2:7" ht="18.75" customHeight="1">
      <c r="B12" s="115" t="s">
        <v>283</v>
      </c>
      <c r="C12" s="106">
        <v>-226366</v>
      </c>
      <c r="D12" s="117">
        <v>0</v>
      </c>
      <c r="E12" s="106">
        <f>-124627045+226366</f>
        <v>-124400679</v>
      </c>
      <c r="F12" s="106">
        <f t="shared" si="0"/>
        <v>-124627045</v>
      </c>
      <c r="G12" s="43"/>
    </row>
    <row r="13" spans="2:7">
      <c r="B13" s="115" t="s">
        <v>284</v>
      </c>
      <c r="C13" s="117">
        <v>0</v>
      </c>
      <c r="D13" s="106"/>
      <c r="E13" s="106">
        <v>-448632166</v>
      </c>
      <c r="F13" s="106">
        <f t="shared" si="0"/>
        <v>-448632166</v>
      </c>
      <c r="G13" s="43"/>
    </row>
    <row r="14" spans="2:7">
      <c r="B14" s="110" t="s">
        <v>285</v>
      </c>
      <c r="C14" s="111">
        <f>SUM(C8:C13)</f>
        <v>9773634</v>
      </c>
      <c r="D14" s="111">
        <f>SUM(D8:D13)</f>
        <v>3099770806</v>
      </c>
      <c r="E14" s="111">
        <f>SUM(E8:E13)</f>
        <v>37347560</v>
      </c>
      <c r="F14" s="111">
        <f>SUM(F8:F13)</f>
        <v>3146892000</v>
      </c>
      <c r="G14" s="43"/>
    </row>
    <row r="16" spans="2:7">
      <c r="B16" s="287" t="s">
        <v>286</v>
      </c>
      <c r="C16" s="281"/>
      <c r="D16" s="281"/>
      <c r="E16" s="281"/>
      <c r="F16" s="281"/>
    </row>
    <row r="17" spans="2:6">
      <c r="B17" s="284" t="s">
        <v>469</v>
      </c>
      <c r="C17" s="281"/>
      <c r="D17" s="281"/>
      <c r="E17" s="281"/>
      <c r="F17" s="281"/>
    </row>
    <row r="18" spans="2:6">
      <c r="B18" s="281"/>
      <c r="C18" s="281"/>
      <c r="D18" s="281"/>
      <c r="E18" s="281"/>
      <c r="F18" s="281"/>
    </row>
    <row r="19" spans="2:6">
      <c r="B19" s="449" t="s">
        <v>287</v>
      </c>
      <c r="C19" s="449"/>
      <c r="D19" s="449"/>
      <c r="E19" s="449"/>
      <c r="F19" s="449"/>
    </row>
    <row r="20" spans="2:6">
      <c r="B20" s="287" t="s">
        <v>288</v>
      </c>
      <c r="C20" s="281"/>
      <c r="D20" s="281"/>
      <c r="E20" s="281"/>
      <c r="F20" s="281"/>
    </row>
    <row r="21" spans="2:6">
      <c r="B21" s="285" t="s">
        <v>469</v>
      </c>
      <c r="C21" s="281"/>
      <c r="D21" s="281"/>
      <c r="E21" s="281"/>
      <c r="F21" s="281"/>
    </row>
    <row r="22" spans="2:6">
      <c r="B22" s="326"/>
      <c r="C22" s="281"/>
      <c r="D22" s="281"/>
      <c r="E22" s="281"/>
      <c r="F22" s="281"/>
    </row>
    <row r="23" spans="2:6">
      <c r="C23" s="281"/>
      <c r="D23" s="281"/>
      <c r="E23" s="281"/>
      <c r="F23" s="281"/>
    </row>
    <row r="24" spans="2:6">
      <c r="B24" s="285" t="s">
        <v>211</v>
      </c>
      <c r="C24" s="281"/>
      <c r="D24" s="281"/>
      <c r="E24" s="281"/>
      <c r="F24" s="281"/>
    </row>
    <row r="25" spans="2:6">
      <c r="B25" s="452" t="s">
        <v>199</v>
      </c>
      <c r="C25" s="119" t="s">
        <v>289</v>
      </c>
      <c r="D25" s="119" t="s">
        <v>291</v>
      </c>
    </row>
    <row r="26" spans="2:6">
      <c r="B26" s="452"/>
      <c r="C26" s="119" t="s">
        <v>290</v>
      </c>
      <c r="D26" s="119" t="s">
        <v>292</v>
      </c>
    </row>
    <row r="27" spans="2:6">
      <c r="B27" s="120" t="s">
        <v>293</v>
      </c>
      <c r="C27" s="86">
        <v>0</v>
      </c>
      <c r="D27" s="121">
        <v>0</v>
      </c>
      <c r="E27" s="77"/>
      <c r="F27" s="44"/>
    </row>
    <row r="28" spans="2:6">
      <c r="B28" s="120" t="s">
        <v>294</v>
      </c>
      <c r="C28" s="86">
        <f>7521560+990037</f>
        <v>8511597</v>
      </c>
      <c r="D28" s="121">
        <v>1371639</v>
      </c>
      <c r="F28" s="44"/>
    </row>
    <row r="29" spans="2:6">
      <c r="B29" s="120" t="s">
        <v>379</v>
      </c>
      <c r="C29" s="86">
        <v>0</v>
      </c>
      <c r="D29" s="121">
        <v>1304</v>
      </c>
      <c r="E29" s="77"/>
      <c r="F29" s="44"/>
    </row>
    <row r="30" spans="2:6">
      <c r="B30" s="120" t="s">
        <v>381</v>
      </c>
      <c r="C30" s="86">
        <v>7309234</v>
      </c>
      <c r="D30" s="121">
        <v>0</v>
      </c>
      <c r="F30" s="44"/>
    </row>
    <row r="31" spans="2:6">
      <c r="B31" s="120" t="s">
        <v>380</v>
      </c>
      <c r="C31" s="86">
        <v>1471936</v>
      </c>
      <c r="D31" s="121">
        <v>0</v>
      </c>
      <c r="F31" s="44"/>
    </row>
    <row r="32" spans="2:6">
      <c r="B32" s="120" t="s">
        <v>295</v>
      </c>
      <c r="C32" s="86">
        <v>4736539</v>
      </c>
      <c r="D32" s="121">
        <v>20434</v>
      </c>
      <c r="F32" s="44"/>
    </row>
    <row r="33" spans="2:6">
      <c r="B33" s="122" t="s">
        <v>234</v>
      </c>
      <c r="C33" s="121">
        <f>SUM(C27:C32)</f>
        <v>22029306</v>
      </c>
      <c r="D33" s="121">
        <f>SUM(D27:D32)</f>
        <v>1393377</v>
      </c>
      <c r="F33" s="45"/>
    </row>
    <row r="36" spans="2:6">
      <c r="B36" s="287" t="s">
        <v>296</v>
      </c>
    </row>
    <row r="37" spans="2:6">
      <c r="B37" s="280" t="s">
        <v>297</v>
      </c>
    </row>
    <row r="38" spans="2:6">
      <c r="B38" s="284" t="s">
        <v>211</v>
      </c>
    </row>
    <row r="39" spans="2:6">
      <c r="B39" s="423" t="s">
        <v>273</v>
      </c>
      <c r="C39" s="114" t="s">
        <v>298</v>
      </c>
      <c r="D39" s="123" t="s">
        <v>303</v>
      </c>
    </row>
    <row r="40" spans="2:6">
      <c r="B40" s="423"/>
      <c r="C40" s="114" t="s">
        <v>182</v>
      </c>
      <c r="D40" s="123" t="s">
        <v>299</v>
      </c>
    </row>
    <row r="41" spans="2:6">
      <c r="B41" s="124" t="s">
        <v>300</v>
      </c>
      <c r="C41" s="116">
        <f>--20715810</f>
        <v>20715810</v>
      </c>
      <c r="D41" s="125">
        <v>5950781</v>
      </c>
      <c r="F41" s="46"/>
    </row>
    <row r="42" spans="2:6">
      <c r="B42" s="124" t="s">
        <v>349</v>
      </c>
      <c r="C42" s="116">
        <f>--797621</f>
        <v>797621</v>
      </c>
      <c r="D42" s="125">
        <v>0</v>
      </c>
      <c r="F42" s="46"/>
    </row>
    <row r="43" spans="2:6">
      <c r="B43" s="124" t="s">
        <v>301</v>
      </c>
      <c r="C43" s="116">
        <f>--2595338</f>
        <v>2595338</v>
      </c>
      <c r="D43" s="125">
        <v>0</v>
      </c>
      <c r="F43" s="46"/>
    </row>
    <row r="44" spans="2:6">
      <c r="B44" s="124" t="s">
        <v>302</v>
      </c>
      <c r="C44" s="116">
        <v>0</v>
      </c>
      <c r="D44" s="125">
        <v>0</v>
      </c>
      <c r="F44" s="46"/>
    </row>
    <row r="45" spans="2:6">
      <c r="B45" s="126" t="s">
        <v>285</v>
      </c>
      <c r="C45" s="127">
        <f>SUM(C41:C44)</f>
        <v>24108769</v>
      </c>
      <c r="D45" s="127">
        <f>SUM(D41:D44)</f>
        <v>5950781</v>
      </c>
      <c r="F45" s="47"/>
    </row>
    <row r="47" spans="2:6">
      <c r="B47" s="280" t="s">
        <v>304</v>
      </c>
      <c r="F47" s="48"/>
    </row>
    <row r="48" spans="2:6">
      <c r="B48" s="284" t="s">
        <v>211</v>
      </c>
    </row>
    <row r="49" spans="2:7">
      <c r="B49" s="423" t="s">
        <v>273</v>
      </c>
      <c r="C49" s="114" t="s">
        <v>298</v>
      </c>
      <c r="D49" s="123" t="s">
        <v>303</v>
      </c>
    </row>
    <row r="50" spans="2:7">
      <c r="B50" s="423"/>
      <c r="C50" s="114" t="s">
        <v>182</v>
      </c>
      <c r="D50" s="123" t="s">
        <v>299</v>
      </c>
    </row>
    <row r="51" spans="2:7">
      <c r="B51" s="124" t="s">
        <v>305</v>
      </c>
      <c r="C51" s="116">
        <v>296937</v>
      </c>
      <c r="D51" s="125">
        <v>63637</v>
      </c>
    </row>
    <row r="52" spans="2:7">
      <c r="B52" s="124" t="s">
        <v>315</v>
      </c>
      <c r="C52" s="116">
        <v>1540502</v>
      </c>
      <c r="D52" s="125">
        <v>250419</v>
      </c>
    </row>
    <row r="53" spans="2:7">
      <c r="B53" s="126" t="s">
        <v>285</v>
      </c>
      <c r="C53" s="127">
        <f>SUM(C51:C52)</f>
        <v>1837439</v>
      </c>
      <c r="D53" s="127">
        <f>SUM(D51:D52)</f>
        <v>314056</v>
      </c>
    </row>
    <row r="56" spans="2:7">
      <c r="B56" s="280" t="s">
        <v>306</v>
      </c>
    </row>
    <row r="57" spans="2:7">
      <c r="B57" s="284" t="s">
        <v>211</v>
      </c>
      <c r="G57" s="75"/>
    </row>
    <row r="58" spans="2:7">
      <c r="B58" s="423" t="s">
        <v>273</v>
      </c>
      <c r="C58" s="114" t="s">
        <v>298</v>
      </c>
      <c r="D58" s="123" t="s">
        <v>303</v>
      </c>
      <c r="G58" s="75"/>
    </row>
    <row r="59" spans="2:7">
      <c r="B59" s="423"/>
      <c r="C59" s="114" t="s">
        <v>182</v>
      </c>
      <c r="D59" s="123" t="s">
        <v>299</v>
      </c>
      <c r="G59" s="75"/>
    </row>
    <row r="60" spans="2:7">
      <c r="B60" s="120" t="s">
        <v>396</v>
      </c>
      <c r="C60" s="86">
        <v>0</v>
      </c>
      <c r="D60" s="86">
        <v>28096342</v>
      </c>
      <c r="G60" s="75"/>
    </row>
    <row r="61" spans="2:7">
      <c r="B61" s="120" t="s">
        <v>307</v>
      </c>
      <c r="C61" s="86">
        <v>15799386</v>
      </c>
      <c r="D61" s="86">
        <v>4709142</v>
      </c>
      <c r="G61" s="75"/>
    </row>
    <row r="62" spans="2:7">
      <c r="B62" s="120" t="s">
        <v>308</v>
      </c>
      <c r="C62" s="86">
        <v>8312820</v>
      </c>
      <c r="D62" s="86">
        <v>4125030</v>
      </c>
      <c r="G62" s="75"/>
    </row>
    <row r="63" spans="2:7">
      <c r="B63" s="120" t="s">
        <v>309</v>
      </c>
      <c r="C63" s="86">
        <v>0</v>
      </c>
      <c r="D63" s="86">
        <v>0</v>
      </c>
      <c r="G63" s="75"/>
    </row>
    <row r="64" spans="2:7">
      <c r="B64" s="120" t="s">
        <v>310</v>
      </c>
      <c r="C64" s="86">
        <v>0</v>
      </c>
      <c r="D64" s="86">
        <v>0</v>
      </c>
    </row>
    <row r="65" spans="2:6">
      <c r="B65" s="120" t="s">
        <v>311</v>
      </c>
      <c r="C65" s="86">
        <v>272454548</v>
      </c>
      <c r="D65" s="86">
        <v>42727273</v>
      </c>
    </row>
    <row r="66" spans="2:6">
      <c r="B66" s="120" t="s">
        <v>312</v>
      </c>
      <c r="C66" s="86">
        <f>1500000+74280005</f>
        <v>75780005</v>
      </c>
      <c r="D66" s="86">
        <v>12474052</v>
      </c>
    </row>
    <row r="67" spans="2:6">
      <c r="B67" s="120" t="s">
        <v>462</v>
      </c>
      <c r="C67" s="86">
        <v>3284805</v>
      </c>
      <c r="D67" s="86">
        <v>0</v>
      </c>
    </row>
    <row r="68" spans="2:6">
      <c r="B68" s="120" t="s">
        <v>313</v>
      </c>
      <c r="C68" s="86">
        <v>0</v>
      </c>
      <c r="D68" s="86">
        <v>0</v>
      </c>
    </row>
    <row r="69" spans="2:6">
      <c r="B69" s="120" t="s">
        <v>352</v>
      </c>
      <c r="C69" s="86">
        <v>0</v>
      </c>
      <c r="D69" s="86">
        <v>68572</v>
      </c>
      <c r="F69" s="78"/>
    </row>
    <row r="70" spans="2:6">
      <c r="B70" s="120" t="s">
        <v>314</v>
      </c>
      <c r="C70" s="86">
        <v>37645153</v>
      </c>
      <c r="D70" s="86">
        <v>12500542</v>
      </c>
    </row>
    <row r="71" spans="2:6">
      <c r="B71" s="120" t="s">
        <v>382</v>
      </c>
      <c r="C71" s="86">
        <f>3108336+2770440</f>
        <v>5878776</v>
      </c>
      <c r="D71" s="86">
        <v>1033888</v>
      </c>
    </row>
    <row r="72" spans="2:6">
      <c r="B72" s="120" t="s">
        <v>316</v>
      </c>
      <c r="C72" s="86">
        <v>3258806</v>
      </c>
      <c r="D72" s="86">
        <v>0</v>
      </c>
    </row>
    <row r="73" spans="2:6">
      <c r="B73" s="120" t="s">
        <v>317</v>
      </c>
      <c r="C73" s="86">
        <v>156700</v>
      </c>
      <c r="D73" s="86">
        <v>150000</v>
      </c>
    </row>
    <row r="74" spans="2:6">
      <c r="B74" s="120" t="s">
        <v>318</v>
      </c>
      <c r="C74" s="86">
        <v>1344029</v>
      </c>
      <c r="D74" s="86">
        <v>165772</v>
      </c>
    </row>
    <row r="75" spans="2:6">
      <c r="B75" s="120" t="s">
        <v>383</v>
      </c>
      <c r="C75" s="86">
        <v>0</v>
      </c>
      <c r="D75" s="86">
        <v>0</v>
      </c>
    </row>
    <row r="76" spans="2:6">
      <c r="B76" s="120" t="s">
        <v>351</v>
      </c>
      <c r="C76" s="86">
        <v>0</v>
      </c>
      <c r="D76" s="86">
        <v>0</v>
      </c>
    </row>
    <row r="77" spans="2:6">
      <c r="B77" s="120" t="s">
        <v>319</v>
      </c>
      <c r="C77" s="86">
        <v>0</v>
      </c>
      <c r="D77" s="86">
        <v>0</v>
      </c>
    </row>
    <row r="78" spans="2:6">
      <c r="B78" s="120" t="s">
        <v>320</v>
      </c>
      <c r="C78" s="86">
        <v>13088507</v>
      </c>
      <c r="D78" s="86">
        <v>1314960</v>
      </c>
    </row>
    <row r="79" spans="2:6">
      <c r="B79" s="120" t="s">
        <v>321</v>
      </c>
      <c r="C79" s="86">
        <v>0</v>
      </c>
      <c r="D79" s="86">
        <v>0</v>
      </c>
    </row>
    <row r="80" spans="2:6">
      <c r="B80" s="120" t="s">
        <v>322</v>
      </c>
      <c r="C80" s="86">
        <v>0</v>
      </c>
      <c r="D80" s="86">
        <v>0</v>
      </c>
    </row>
    <row r="81" spans="2:4">
      <c r="B81" s="120" t="s">
        <v>323</v>
      </c>
      <c r="C81" s="86">
        <f>35725961+500000</f>
        <v>36225961</v>
      </c>
      <c r="D81" s="86">
        <v>0</v>
      </c>
    </row>
    <row r="82" spans="2:4">
      <c r="B82" s="120" t="s">
        <v>324</v>
      </c>
      <c r="C82" s="86">
        <v>0</v>
      </c>
      <c r="D82" s="86">
        <v>162480</v>
      </c>
    </row>
    <row r="83" spans="2:4">
      <c r="B83" s="122" t="s">
        <v>285</v>
      </c>
      <c r="C83" s="128">
        <f>SUM(C60:C82)</f>
        <v>473229496</v>
      </c>
      <c r="D83" s="128">
        <f>SUM(D60:D82)</f>
        <v>107528053</v>
      </c>
    </row>
    <row r="84" spans="2:4">
      <c r="B84" s="49"/>
      <c r="C84" s="26"/>
      <c r="D84" s="26"/>
    </row>
    <row r="85" spans="2:4">
      <c r="B85" s="49"/>
      <c r="C85" s="235"/>
      <c r="D85" s="26"/>
    </row>
    <row r="86" spans="2:4">
      <c r="B86" s="49"/>
      <c r="C86" s="26"/>
      <c r="D86" s="26"/>
    </row>
    <row r="87" spans="2:4">
      <c r="B87" s="49"/>
      <c r="C87" s="26"/>
      <c r="D87" s="26"/>
    </row>
  </sheetData>
  <mergeCells count="7">
    <mergeCell ref="B49:B50"/>
    <mergeCell ref="B58:B59"/>
    <mergeCell ref="B4:E4"/>
    <mergeCell ref="B6:F6"/>
    <mergeCell ref="B19:F19"/>
    <mergeCell ref="B25:B26"/>
    <mergeCell ref="B39:B40"/>
  </mergeCells>
  <pageMargins left="0.70866141732283472" right="0.70866141732283472" top="1.3385826771653544" bottom="0.74803149606299213" header="0.31496062992125984" footer="0.31496062992125984"/>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2:F39"/>
  <sheetViews>
    <sheetView showGridLines="0" zoomScale="102" zoomScaleNormal="102" workbookViewId="0">
      <selection activeCell="C8" sqref="C8"/>
    </sheetView>
  </sheetViews>
  <sheetFormatPr baseColWidth="10" defaultColWidth="10.85546875" defaultRowHeight="15"/>
  <cols>
    <col min="1" max="1" width="4.7109375" customWidth="1"/>
    <col min="2" max="2" width="32.28515625" customWidth="1"/>
    <col min="3" max="3" width="20.5703125" customWidth="1"/>
    <col min="4" max="4" width="23" customWidth="1"/>
    <col min="5" max="5" width="16.140625" customWidth="1"/>
    <col min="8" max="8" width="16.5703125" customWidth="1"/>
    <col min="9" max="9" width="15.5703125" customWidth="1"/>
  </cols>
  <sheetData>
    <row r="2" spans="2:6" s="87" customFormat="1"/>
    <row r="3" spans="2:6">
      <c r="B3" s="458" t="s">
        <v>325</v>
      </c>
      <c r="C3" s="458"/>
      <c r="D3" s="458"/>
      <c r="E3" s="458"/>
      <c r="F3" s="458"/>
    </row>
    <row r="4" spans="2:6">
      <c r="B4" s="457"/>
      <c r="C4" s="457"/>
      <c r="D4" s="457"/>
      <c r="E4" s="457"/>
      <c r="F4" s="457"/>
    </row>
    <row r="5" spans="2:6">
      <c r="B5" s="291" t="s">
        <v>506</v>
      </c>
      <c r="C5" s="291"/>
      <c r="D5" s="291"/>
      <c r="E5" s="289"/>
      <c r="F5" s="281"/>
    </row>
    <row r="6" spans="2:6">
      <c r="B6" s="258"/>
      <c r="C6" s="258"/>
      <c r="D6" s="258"/>
      <c r="E6" s="90"/>
    </row>
    <row r="7" spans="2:6" ht="25.15" customHeight="1">
      <c r="B7" s="259" t="s">
        <v>273</v>
      </c>
      <c r="C7" s="260" t="s">
        <v>263</v>
      </c>
      <c r="D7" s="260" t="s">
        <v>326</v>
      </c>
    </row>
    <row r="8" spans="2:6">
      <c r="B8" s="261" t="s">
        <v>105</v>
      </c>
      <c r="C8" s="262">
        <v>21220815</v>
      </c>
      <c r="D8" s="262">
        <v>2456368</v>
      </c>
    </row>
    <row r="9" spans="2:6">
      <c r="B9" s="261" t="s">
        <v>575</v>
      </c>
      <c r="C9" s="262">
        <v>9067188</v>
      </c>
      <c r="D9" s="262"/>
    </row>
    <row r="10" spans="2:6">
      <c r="B10" s="261"/>
      <c r="C10" s="262"/>
      <c r="D10" s="262"/>
    </row>
    <row r="11" spans="2:6">
      <c r="B11" s="261"/>
      <c r="C11" s="262"/>
      <c r="D11" s="262"/>
    </row>
    <row r="12" spans="2:6">
      <c r="B12" s="261"/>
      <c r="C12" s="262"/>
      <c r="D12" s="262"/>
    </row>
    <row r="13" spans="2:6">
      <c r="B13" s="263" t="s">
        <v>327</v>
      </c>
      <c r="C13" s="264">
        <f>SUM(C8:C12)</f>
        <v>30288003</v>
      </c>
      <c r="D13" s="264">
        <f>SUM(D8:D12)</f>
        <v>2456368</v>
      </c>
    </row>
    <row r="14" spans="2:6">
      <c r="B14" s="249"/>
      <c r="C14" s="249"/>
      <c r="D14" s="249"/>
    </row>
    <row r="15" spans="2:6">
      <c r="B15" s="248" t="s">
        <v>466</v>
      </c>
      <c r="C15" s="249"/>
      <c r="D15" s="249"/>
    </row>
    <row r="16" spans="2:6" ht="30">
      <c r="B16" s="259" t="s">
        <v>273</v>
      </c>
      <c r="C16" s="260" t="s">
        <v>263</v>
      </c>
      <c r="D16" s="260" t="s">
        <v>326</v>
      </c>
    </row>
    <row r="17" spans="2:6">
      <c r="B17" s="265" t="s">
        <v>465</v>
      </c>
      <c r="C17" s="266">
        <v>0</v>
      </c>
      <c r="D17" s="266"/>
    </row>
    <row r="18" spans="2:6">
      <c r="B18" s="263" t="s">
        <v>327</v>
      </c>
      <c r="C18" s="267">
        <v>0</v>
      </c>
      <c r="D18" s="267">
        <v>0</v>
      </c>
    </row>
    <row r="20" spans="2:6">
      <c r="B20" s="287" t="s">
        <v>328</v>
      </c>
      <c r="C20" s="281"/>
      <c r="D20" s="281"/>
      <c r="E20" s="281"/>
      <c r="F20" s="281"/>
    </row>
    <row r="21" spans="2:6">
      <c r="B21" s="457" t="s">
        <v>211</v>
      </c>
      <c r="C21" s="457"/>
      <c r="D21" s="457"/>
      <c r="E21" s="457"/>
      <c r="F21" s="457"/>
    </row>
    <row r="22" spans="2:6">
      <c r="B22" s="325"/>
    </row>
    <row r="23" spans="2:6">
      <c r="B23" s="280" t="s">
        <v>507</v>
      </c>
    </row>
    <row r="24" spans="2:6" ht="30">
      <c r="B24" s="99" t="s">
        <v>273</v>
      </c>
      <c r="C24" s="100" t="s">
        <v>263</v>
      </c>
      <c r="D24" s="100" t="s">
        <v>326</v>
      </c>
    </row>
    <row r="25" spans="2:6">
      <c r="B25" s="93" t="s">
        <v>397</v>
      </c>
      <c r="C25" s="236">
        <v>1896744</v>
      </c>
      <c r="D25" s="95">
        <v>15408</v>
      </c>
    </row>
    <row r="26" spans="2:6">
      <c r="B26" s="93" t="s">
        <v>460</v>
      </c>
      <c r="C26" s="236">
        <v>1764383</v>
      </c>
      <c r="D26" s="95">
        <v>5000284</v>
      </c>
    </row>
    <row r="27" spans="2:6">
      <c r="B27" s="93" t="s">
        <v>461</v>
      </c>
      <c r="C27" s="236">
        <v>36832602</v>
      </c>
      <c r="D27" s="95">
        <v>16046314</v>
      </c>
    </row>
    <row r="28" spans="2:6">
      <c r="B28" s="93" t="s">
        <v>574</v>
      </c>
      <c r="C28" s="236">
        <v>7079152</v>
      </c>
      <c r="D28" s="95"/>
    </row>
    <row r="29" spans="2:6">
      <c r="B29" s="96" t="s">
        <v>327</v>
      </c>
      <c r="C29" s="97">
        <f>SUM(C25:C28)</f>
        <v>47572881</v>
      </c>
      <c r="D29" s="98">
        <f>SUM(D25:D28)</f>
        <v>21062006</v>
      </c>
    </row>
    <row r="31" spans="2:6">
      <c r="B31" s="280" t="s">
        <v>508</v>
      </c>
    </row>
    <row r="32" spans="2:6" ht="25.5">
      <c r="B32" s="113" t="s">
        <v>273</v>
      </c>
      <c r="C32" s="114" t="s">
        <v>263</v>
      </c>
      <c r="D32" s="114" t="s">
        <v>326</v>
      </c>
    </row>
    <row r="33" spans="2:4">
      <c r="B33" s="105" t="s">
        <v>547</v>
      </c>
      <c r="C33" s="106">
        <v>10076115</v>
      </c>
      <c r="D33" s="107">
        <v>0</v>
      </c>
    </row>
    <row r="34" spans="2:4">
      <c r="B34" s="105"/>
      <c r="C34" s="106"/>
      <c r="D34" s="108"/>
    </row>
    <row r="35" spans="2:4">
      <c r="B35" s="105"/>
      <c r="C35" s="109"/>
      <c r="D35" s="108"/>
    </row>
    <row r="36" spans="2:4">
      <c r="B36" s="110" t="s">
        <v>327</v>
      </c>
      <c r="C36" s="111">
        <f>SUM(C33:C35)</f>
        <v>10076115</v>
      </c>
      <c r="D36" s="112">
        <f>SUM(D33:D35)</f>
        <v>0</v>
      </c>
    </row>
    <row r="38" spans="2:4">
      <c r="B38" s="280" t="s">
        <v>329</v>
      </c>
    </row>
    <row r="39" spans="2:4">
      <c r="B39" s="284" t="s">
        <v>252</v>
      </c>
    </row>
  </sheetData>
  <mergeCells count="3">
    <mergeCell ref="B3:F3"/>
    <mergeCell ref="B4:F4"/>
    <mergeCell ref="B21:F21"/>
  </mergeCells>
  <pageMargins left="0.70866141732283472" right="0.70866141732283472" top="1.1417322834645669" bottom="0.74803149606299213" header="0.31496062992125984" footer="0.31496062992125984"/>
  <pageSetup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2:E38"/>
  <sheetViews>
    <sheetView showGridLines="0" zoomScale="99" zoomScaleNormal="99" workbookViewId="0">
      <selection activeCell="E33" sqref="E33"/>
    </sheetView>
  </sheetViews>
  <sheetFormatPr baseColWidth="10" defaultColWidth="10.85546875" defaultRowHeight="15"/>
  <cols>
    <col min="1" max="1" width="5" customWidth="1"/>
    <col min="2" max="2" width="3.140625" style="179" customWidth="1"/>
    <col min="3" max="3" width="92.5703125" customWidth="1"/>
    <col min="5" max="5" width="14.28515625" customWidth="1"/>
  </cols>
  <sheetData>
    <row r="2" spans="2:5" ht="35.25" customHeight="1">
      <c r="B2" s="164" t="s">
        <v>330</v>
      </c>
      <c r="C2" s="458" t="s">
        <v>331</v>
      </c>
      <c r="D2" s="458"/>
      <c r="E2" s="458"/>
    </row>
    <row r="3" spans="2:5">
      <c r="C3" s="449" t="s">
        <v>332</v>
      </c>
      <c r="D3" s="449"/>
      <c r="E3" s="449"/>
    </row>
    <row r="4" spans="2:5">
      <c r="C4" s="457" t="s">
        <v>469</v>
      </c>
      <c r="D4" s="457"/>
      <c r="E4" s="457"/>
    </row>
    <row r="5" spans="2:5">
      <c r="C5" s="281"/>
      <c r="D5" s="281"/>
      <c r="E5" s="281"/>
    </row>
    <row r="6" spans="2:5">
      <c r="C6" s="449" t="s">
        <v>333</v>
      </c>
      <c r="D6" s="449"/>
      <c r="E6" s="449"/>
    </row>
    <row r="7" spans="2:5">
      <c r="C7" s="457" t="s">
        <v>469</v>
      </c>
      <c r="D7" s="457"/>
      <c r="E7" s="281"/>
    </row>
    <row r="8" spans="2:5" ht="33" customHeight="1">
      <c r="C8" s="458" t="s">
        <v>505</v>
      </c>
      <c r="D8" s="458"/>
      <c r="E8" s="458"/>
    </row>
    <row r="10" spans="2:5">
      <c r="C10" s="92" t="s">
        <v>334</v>
      </c>
      <c r="D10" s="15"/>
      <c r="E10" s="15"/>
    </row>
    <row r="11" spans="2:5">
      <c r="C11" s="290" t="s">
        <v>406</v>
      </c>
    </row>
    <row r="12" spans="2:5">
      <c r="C12" s="290" t="s">
        <v>398</v>
      </c>
    </row>
    <row r="13" spans="2:5">
      <c r="C13" s="290" t="s">
        <v>399</v>
      </c>
    </row>
    <row r="14" spans="2:5">
      <c r="C14" s="290" t="s">
        <v>400</v>
      </c>
    </row>
    <row r="15" spans="2:5">
      <c r="C15" s="290" t="s">
        <v>401</v>
      </c>
    </row>
    <row r="16" spans="2:5">
      <c r="C16" s="290" t="s">
        <v>402</v>
      </c>
    </row>
    <row r="17" spans="2:5">
      <c r="C17" s="290" t="s">
        <v>403</v>
      </c>
    </row>
    <row r="18" spans="2:5">
      <c r="C18" s="290" t="s">
        <v>404</v>
      </c>
    </row>
    <row r="19" spans="2:5">
      <c r="C19" s="290" t="s">
        <v>405</v>
      </c>
    </row>
    <row r="21" spans="2:5">
      <c r="B21" s="164" t="s">
        <v>377</v>
      </c>
      <c r="C21" s="286" t="s">
        <v>335</v>
      </c>
      <c r="D21" s="281"/>
      <c r="E21" s="281"/>
    </row>
    <row r="22" spans="2:5" ht="32.25" customHeight="1">
      <c r="C22" s="466" t="s">
        <v>368</v>
      </c>
      <c r="D22" s="466"/>
      <c r="E22" s="466"/>
    </row>
    <row r="23" spans="2:5">
      <c r="C23" s="281"/>
      <c r="D23" s="281"/>
      <c r="E23" s="281"/>
    </row>
    <row r="24" spans="2:5">
      <c r="B24" s="180" t="s">
        <v>336</v>
      </c>
      <c r="C24" s="287" t="s">
        <v>337</v>
      </c>
      <c r="D24" s="281"/>
      <c r="E24" s="281"/>
    </row>
    <row r="25" spans="2:5">
      <c r="C25" s="288" t="s">
        <v>367</v>
      </c>
      <c r="D25" s="281"/>
      <c r="E25" s="281"/>
    </row>
    <row r="26" spans="2:5">
      <c r="C26" s="281"/>
      <c r="D26" s="281"/>
      <c r="E26" s="281"/>
    </row>
    <row r="27" spans="2:5">
      <c r="B27" s="164" t="s">
        <v>378</v>
      </c>
      <c r="C27" s="280" t="s">
        <v>338</v>
      </c>
      <c r="D27" s="281"/>
      <c r="E27" s="281"/>
    </row>
    <row r="28" spans="2:5">
      <c r="C28" s="284" t="s">
        <v>469</v>
      </c>
      <c r="D28" s="281"/>
      <c r="E28" s="281"/>
    </row>
    <row r="29" spans="2:5">
      <c r="C29" s="281"/>
      <c r="D29" s="281"/>
      <c r="E29" s="281"/>
    </row>
    <row r="30" spans="2:5">
      <c r="B30" s="164" t="s">
        <v>339</v>
      </c>
      <c r="C30" s="289" t="s">
        <v>340</v>
      </c>
      <c r="D30" s="281"/>
      <c r="E30" s="281"/>
    </row>
    <row r="31" spans="2:5">
      <c r="C31" s="284" t="s">
        <v>469</v>
      </c>
      <c r="D31" s="281"/>
      <c r="E31" s="281"/>
    </row>
    <row r="32" spans="2:5">
      <c r="C32" s="281"/>
      <c r="D32" s="281"/>
      <c r="E32" s="281"/>
    </row>
    <row r="33" spans="2:5">
      <c r="B33" s="164" t="s">
        <v>341</v>
      </c>
      <c r="C33" s="280" t="s">
        <v>342</v>
      </c>
      <c r="D33" s="281"/>
      <c r="E33" s="281"/>
    </row>
    <row r="34" spans="2:5">
      <c r="C34" s="288" t="s">
        <v>366</v>
      </c>
      <c r="D34" s="281"/>
      <c r="E34" s="281"/>
    </row>
    <row r="36" spans="2:5">
      <c r="C36" s="238"/>
    </row>
    <row r="37" spans="2:5">
      <c r="C37" s="239"/>
    </row>
    <row r="38" spans="2:5">
      <c r="C38" s="240"/>
    </row>
  </sheetData>
  <mergeCells count="7">
    <mergeCell ref="C22:E22"/>
    <mergeCell ref="C8:E8"/>
    <mergeCell ref="C2:E2"/>
    <mergeCell ref="C3:E3"/>
    <mergeCell ref="C4:E4"/>
    <mergeCell ref="C6:E6"/>
    <mergeCell ref="C7:D7"/>
  </mergeCells>
  <pageMargins left="0.70866141732283472" right="0.70866141732283472" top="1.3385826771653544" bottom="0.74803149606299213" header="0.31496062992125984" footer="0.31496062992125984"/>
  <pageSetup scale="71" orientation="portrait" r:id="rId1"/>
  <colBreaks count="1" manualBreakCount="1">
    <brk id="2" max="33"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3:M99"/>
  <sheetViews>
    <sheetView showGridLines="0" tabSelected="1" topLeftCell="A73" zoomScale="102" zoomScaleNormal="102" workbookViewId="0">
      <selection activeCell="D78" sqref="D78:E78"/>
    </sheetView>
  </sheetViews>
  <sheetFormatPr baseColWidth="10" defaultColWidth="10.85546875" defaultRowHeight="15"/>
  <cols>
    <col min="1" max="1" width="3.85546875" customWidth="1"/>
    <col min="2" max="2" width="6.7109375" customWidth="1"/>
    <col min="3" max="3" width="31.28515625" customWidth="1"/>
    <col min="4" max="4" width="51.85546875" bestFit="1" customWidth="1"/>
    <col min="5" max="5" width="10.140625" customWidth="1"/>
    <col min="6" max="7" width="9.7109375" customWidth="1"/>
    <col min="8" max="8" width="10.28515625" customWidth="1"/>
    <col min="9" max="9" width="12.140625" customWidth="1"/>
    <col min="10" max="10" width="11" customWidth="1"/>
    <col min="11" max="11" width="14.5703125" customWidth="1"/>
    <col min="12" max="12" width="12.7109375" customWidth="1"/>
    <col min="13" max="13" width="15.140625" customWidth="1"/>
  </cols>
  <sheetData>
    <row r="3" spans="2:9">
      <c r="B3" s="383" t="s">
        <v>0</v>
      </c>
      <c r="C3" s="384"/>
      <c r="D3" s="384"/>
      <c r="E3" s="384"/>
      <c r="F3" s="384"/>
      <c r="G3" s="384"/>
      <c r="H3" s="384"/>
      <c r="I3" s="384"/>
    </row>
    <row r="4" spans="2:9">
      <c r="B4" s="385" t="s">
        <v>562</v>
      </c>
      <c r="C4" s="385"/>
      <c r="D4" s="385"/>
      <c r="E4" s="385"/>
      <c r="F4" s="385"/>
      <c r="G4" s="385"/>
      <c r="H4" s="385"/>
      <c r="I4" s="385"/>
    </row>
    <row r="5" spans="2:9" ht="6.6" customHeight="1">
      <c r="F5" s="387"/>
      <c r="G5" s="387"/>
    </row>
    <row r="6" spans="2:9">
      <c r="B6" s="269" t="s">
        <v>472</v>
      </c>
      <c r="C6" s="269"/>
      <c r="D6" s="269"/>
      <c r="E6" s="269"/>
      <c r="F6" s="269"/>
      <c r="G6" s="273"/>
      <c r="H6" s="273"/>
      <c r="I6" s="273"/>
    </row>
    <row r="7" spans="2:9" s="87" customFormat="1" ht="6" customHeight="1">
      <c r="B7" s="270"/>
      <c r="C7" s="270"/>
      <c r="D7" s="270"/>
      <c r="E7" s="270"/>
      <c r="F7" s="270"/>
    </row>
    <row r="8" spans="2:9" s="87" customFormat="1">
      <c r="B8" s="271" t="s">
        <v>473</v>
      </c>
      <c r="C8" s="271"/>
      <c r="D8" s="271" t="s">
        <v>481</v>
      </c>
      <c r="E8" s="270"/>
      <c r="F8" s="270"/>
    </row>
    <row r="9" spans="2:9" s="87" customFormat="1">
      <c r="B9" s="271" t="s">
        <v>485</v>
      </c>
      <c r="C9" s="271"/>
      <c r="D9" s="271" t="s">
        <v>486</v>
      </c>
      <c r="E9" s="270"/>
      <c r="F9" s="270"/>
    </row>
    <row r="10" spans="2:9" s="87" customFormat="1">
      <c r="B10" s="271" t="s">
        <v>474</v>
      </c>
      <c r="C10" s="271"/>
      <c r="D10" s="271" t="s">
        <v>487</v>
      </c>
      <c r="E10" s="270"/>
      <c r="F10" s="270"/>
    </row>
    <row r="11" spans="2:9" s="87" customFormat="1">
      <c r="B11" s="271" t="s">
        <v>475</v>
      </c>
      <c r="C11" s="271"/>
      <c r="D11" s="389" t="s">
        <v>488</v>
      </c>
      <c r="E11" s="389"/>
      <c r="F11" s="270"/>
    </row>
    <row r="12" spans="2:9" s="87" customFormat="1">
      <c r="B12" s="271" t="s">
        <v>476</v>
      </c>
      <c r="C12" s="271"/>
      <c r="D12" s="271" t="s">
        <v>484</v>
      </c>
      <c r="E12" s="270"/>
      <c r="F12" s="270"/>
    </row>
    <row r="13" spans="2:9" s="87" customFormat="1">
      <c r="B13" s="271" t="s">
        <v>477</v>
      </c>
      <c r="C13" s="271"/>
      <c r="D13" s="271" t="s">
        <v>482</v>
      </c>
      <c r="E13" s="270"/>
      <c r="F13" s="270"/>
    </row>
    <row r="14" spans="2:9" s="87" customFormat="1">
      <c r="B14" s="271" t="s">
        <v>478</v>
      </c>
      <c r="C14" s="271"/>
      <c r="D14" s="271" t="s">
        <v>483</v>
      </c>
      <c r="E14" s="270"/>
      <c r="F14" s="270"/>
    </row>
    <row r="15" spans="2:9" s="87" customFormat="1">
      <c r="B15" s="271" t="s">
        <v>479</v>
      </c>
      <c r="C15" s="271"/>
      <c r="D15" s="271" t="s">
        <v>525</v>
      </c>
      <c r="E15" s="270"/>
      <c r="F15" s="270"/>
    </row>
    <row r="16" spans="2:9" s="87" customFormat="1">
      <c r="B16" s="271" t="s">
        <v>480</v>
      </c>
      <c r="C16" s="271"/>
      <c r="D16" s="271" t="s">
        <v>484</v>
      </c>
      <c r="E16" s="270"/>
      <c r="F16" s="270"/>
    </row>
    <row r="17" spans="2:9" s="87" customFormat="1" ht="8.4499999999999993" customHeight="1">
      <c r="B17" s="270"/>
      <c r="C17" s="270"/>
      <c r="D17" s="270"/>
      <c r="E17" s="270"/>
      <c r="F17" s="270"/>
    </row>
    <row r="18" spans="2:9" s="87" customFormat="1">
      <c r="B18" s="269" t="s">
        <v>489</v>
      </c>
      <c r="C18" s="269"/>
      <c r="D18" s="269"/>
      <c r="E18" s="269"/>
      <c r="F18" s="269"/>
      <c r="G18" s="273"/>
      <c r="H18" s="273"/>
      <c r="I18" s="273"/>
    </row>
    <row r="19" spans="2:9" s="87" customFormat="1" ht="8.4499999999999993" customHeight="1">
      <c r="B19" s="272"/>
      <c r="C19" s="272"/>
      <c r="D19" s="272"/>
      <c r="E19" s="272"/>
      <c r="F19" s="272"/>
    </row>
    <row r="20" spans="2:9" s="87" customFormat="1" ht="14.45" customHeight="1">
      <c r="B20" s="381" t="s">
        <v>494</v>
      </c>
      <c r="C20" s="381"/>
      <c r="D20" s="381"/>
      <c r="E20" s="381"/>
      <c r="F20" s="381"/>
      <c r="G20" s="381"/>
      <c r="H20" s="381"/>
      <c r="I20" s="381"/>
    </row>
    <row r="21" spans="2:9">
      <c r="B21" s="381"/>
      <c r="C21" s="381"/>
      <c r="D21" s="381"/>
      <c r="E21" s="381"/>
      <c r="F21" s="381"/>
      <c r="G21" s="381"/>
      <c r="H21" s="381"/>
      <c r="I21" s="381"/>
    </row>
    <row r="22" spans="2:9">
      <c r="B22" s="381"/>
      <c r="C22" s="381"/>
      <c r="D22" s="381"/>
      <c r="E22" s="381"/>
      <c r="F22" s="381"/>
      <c r="G22" s="381"/>
      <c r="H22" s="381"/>
      <c r="I22" s="381"/>
    </row>
    <row r="23" spans="2:9" ht="28.9" customHeight="1">
      <c r="B23" s="381"/>
      <c r="C23" s="381"/>
      <c r="D23" s="381"/>
      <c r="E23" s="381"/>
      <c r="F23" s="381"/>
      <c r="G23" s="381"/>
      <c r="H23" s="381"/>
      <c r="I23" s="381"/>
    </row>
    <row r="24" spans="2:9" s="87" customFormat="1" ht="9.6" customHeight="1">
      <c r="B24" s="2"/>
      <c r="C24" s="388"/>
      <c r="D24" s="388"/>
      <c r="E24" s="388"/>
      <c r="F24" s="388"/>
    </row>
    <row r="25" spans="2:9">
      <c r="B25" s="269" t="s">
        <v>490</v>
      </c>
      <c r="C25" s="269"/>
      <c r="D25" s="269"/>
      <c r="E25" s="269"/>
      <c r="F25" s="269"/>
      <c r="G25" s="273"/>
      <c r="H25" s="273"/>
      <c r="I25" s="273"/>
    </row>
    <row r="26" spans="2:9">
      <c r="B26" s="2"/>
      <c r="C26" s="205"/>
    </row>
    <row r="27" spans="2:9">
      <c r="B27" s="376" t="s">
        <v>1</v>
      </c>
      <c r="C27" s="376"/>
      <c r="D27" s="278" t="s">
        <v>2</v>
      </c>
      <c r="E27" s="278"/>
      <c r="F27" s="278"/>
    </row>
    <row r="28" spans="2:9">
      <c r="B28" s="376" t="s">
        <v>491</v>
      </c>
      <c r="C28" s="376"/>
      <c r="D28" s="376"/>
      <c r="E28" s="275"/>
      <c r="F28" s="275"/>
    </row>
    <row r="29" spans="2:9" ht="14.45" customHeight="1">
      <c r="B29" s="377" t="s">
        <v>492</v>
      </c>
      <c r="C29" s="377"/>
      <c r="D29" s="386" t="s">
        <v>553</v>
      </c>
      <c r="E29" s="386"/>
      <c r="F29" s="386"/>
    </row>
    <row r="30" spans="2:9" ht="14.45" customHeight="1">
      <c r="B30" s="377" t="s">
        <v>493</v>
      </c>
      <c r="C30" s="377"/>
      <c r="D30" s="386" t="s">
        <v>552</v>
      </c>
      <c r="E30" s="386"/>
      <c r="F30" s="386"/>
    </row>
    <row r="31" spans="2:9" ht="14.45" customHeight="1">
      <c r="B31" s="378" t="s">
        <v>555</v>
      </c>
      <c r="C31" s="379"/>
      <c r="D31" s="380" t="s">
        <v>554</v>
      </c>
      <c r="E31" s="380"/>
      <c r="F31" s="380"/>
    </row>
    <row r="32" spans="2:9" s="87" customFormat="1" ht="6.6" customHeight="1">
      <c r="B32" s="274"/>
      <c r="C32" s="274"/>
      <c r="D32" s="276"/>
      <c r="E32" s="276"/>
      <c r="F32" s="276"/>
    </row>
    <row r="33" spans="2:9" ht="16.149999999999999" customHeight="1">
      <c r="B33" s="376" t="s">
        <v>443</v>
      </c>
      <c r="C33" s="376"/>
      <c r="D33" s="380" t="s">
        <v>579</v>
      </c>
      <c r="E33" s="380"/>
      <c r="F33" s="276"/>
    </row>
    <row r="34" spans="2:9" s="87" customFormat="1" ht="6.6" customHeight="1">
      <c r="B34" s="274"/>
      <c r="C34" s="274"/>
      <c r="D34" s="276"/>
      <c r="E34" s="276"/>
      <c r="F34" s="276"/>
    </row>
    <row r="35" spans="2:9" ht="14.45" customHeight="1">
      <c r="B35" s="376" t="s">
        <v>495</v>
      </c>
      <c r="C35" s="376"/>
      <c r="D35" s="277"/>
      <c r="E35" s="277"/>
      <c r="F35" s="277"/>
    </row>
    <row r="36" spans="2:9" s="87" customFormat="1" ht="14.45" customHeight="1">
      <c r="B36" s="377" t="s">
        <v>3</v>
      </c>
      <c r="C36" s="377"/>
      <c r="D36" s="386" t="s">
        <v>553</v>
      </c>
      <c r="E36" s="386"/>
      <c r="F36" s="386"/>
    </row>
    <row r="37" spans="2:9" s="87" customFormat="1" ht="14.45" customHeight="1">
      <c r="B37" s="377" t="s">
        <v>4</v>
      </c>
      <c r="C37" s="377"/>
      <c r="D37" s="386" t="s">
        <v>552</v>
      </c>
      <c r="E37" s="386"/>
      <c r="F37" s="386"/>
    </row>
    <row r="38" spans="2:9" s="87" customFormat="1" ht="14.45" customHeight="1">
      <c r="B38" s="378" t="s">
        <v>555</v>
      </c>
      <c r="C38" s="379"/>
      <c r="D38" s="390" t="s">
        <v>554</v>
      </c>
      <c r="E38" s="390"/>
      <c r="F38" s="343"/>
    </row>
    <row r="39" spans="2:9" s="87" customFormat="1" ht="14.45" customHeight="1">
      <c r="B39" s="377" t="s">
        <v>496</v>
      </c>
      <c r="C39" s="377"/>
      <c r="D39" s="390" t="s">
        <v>556</v>
      </c>
      <c r="E39" s="390"/>
      <c r="F39" s="277"/>
    </row>
    <row r="40" spans="2:9" s="87" customFormat="1" ht="14.45" customHeight="1">
      <c r="B40" s="377" t="s">
        <v>497</v>
      </c>
      <c r="C40" s="377"/>
      <c r="D40" s="344" t="s">
        <v>557</v>
      </c>
      <c r="E40" s="277"/>
      <c r="F40" s="277"/>
    </row>
    <row r="41" spans="2:9" s="87" customFormat="1" ht="15.75">
      <c r="B41" s="279"/>
      <c r="C41" s="279"/>
      <c r="D41" s="277"/>
      <c r="E41" s="277"/>
      <c r="F41" s="277"/>
    </row>
    <row r="42" spans="2:9">
      <c r="B42" s="269" t="s">
        <v>498</v>
      </c>
      <c r="C42" s="269"/>
      <c r="D42" s="269"/>
      <c r="E42" s="269"/>
      <c r="F42" s="269"/>
      <c r="G42" s="273"/>
      <c r="H42" s="273"/>
      <c r="I42" s="273"/>
    </row>
    <row r="43" spans="2:9" ht="14.45" customHeight="1">
      <c r="B43" s="382" t="s">
        <v>520</v>
      </c>
      <c r="C43" s="382"/>
      <c r="D43" s="382"/>
      <c r="E43" s="382"/>
      <c r="F43" s="382"/>
      <c r="G43" s="382"/>
      <c r="H43" s="382"/>
      <c r="I43" s="382"/>
    </row>
    <row r="44" spans="2:9">
      <c r="B44" s="382"/>
      <c r="C44" s="382"/>
      <c r="D44" s="382"/>
      <c r="E44" s="382"/>
      <c r="F44" s="382"/>
      <c r="G44" s="382"/>
      <c r="H44" s="382"/>
      <c r="I44" s="382"/>
    </row>
    <row r="45" spans="2:9">
      <c r="B45" s="382"/>
      <c r="C45" s="382"/>
      <c r="D45" s="382"/>
      <c r="E45" s="382"/>
      <c r="F45" s="382"/>
      <c r="G45" s="382"/>
      <c r="H45" s="382"/>
      <c r="I45" s="382"/>
    </row>
    <row r="46" spans="2:9" ht="16.149999999999999" customHeight="1">
      <c r="B46" s="382"/>
      <c r="C46" s="382"/>
      <c r="D46" s="382"/>
      <c r="E46" s="382"/>
      <c r="F46" s="382"/>
      <c r="G46" s="382"/>
      <c r="H46" s="382"/>
      <c r="I46" s="382"/>
    </row>
    <row r="47" spans="2:9">
      <c r="B47" s="373" t="s">
        <v>409</v>
      </c>
      <c r="C47" s="374"/>
      <c r="D47" s="308">
        <v>20000000000</v>
      </c>
    </row>
    <row r="48" spans="2:9">
      <c r="B48" s="306" t="s">
        <v>410</v>
      </c>
      <c r="C48" s="307"/>
      <c r="D48" s="309">
        <v>4000000000</v>
      </c>
    </row>
    <row r="49" spans="2:13">
      <c r="B49" s="306" t="s">
        <v>434</v>
      </c>
      <c r="C49" s="307"/>
      <c r="D49" s="309">
        <v>2274000000</v>
      </c>
    </row>
    <row r="50" spans="2:13">
      <c r="B50" s="306" t="s">
        <v>5</v>
      </c>
      <c r="C50" s="307"/>
      <c r="D50" s="308">
        <v>1726000000</v>
      </c>
    </row>
    <row r="52" spans="2:13">
      <c r="B52" s="310" t="s">
        <v>521</v>
      </c>
      <c r="C52" s="310"/>
      <c r="D52" s="310"/>
      <c r="E52" s="275"/>
      <c r="H52" s="18"/>
    </row>
    <row r="53" spans="2:13" ht="4.9000000000000004" customHeight="1">
      <c r="H53" s="18"/>
    </row>
    <row r="54" spans="2:13" ht="18.600000000000001" customHeight="1">
      <c r="B54" s="314" t="s">
        <v>411</v>
      </c>
      <c r="C54" s="314" t="s">
        <v>412</v>
      </c>
      <c r="D54" s="314" t="s">
        <v>413</v>
      </c>
      <c r="E54" s="314" t="s">
        <v>414</v>
      </c>
      <c r="F54" s="314" t="s">
        <v>415</v>
      </c>
      <c r="G54" s="375" t="s">
        <v>416</v>
      </c>
      <c r="H54" s="375"/>
      <c r="I54" s="315" t="s">
        <v>417</v>
      </c>
      <c r="J54" s="315" t="s">
        <v>524</v>
      </c>
      <c r="K54" s="314" t="s">
        <v>418</v>
      </c>
      <c r="L54" s="315" t="s">
        <v>419</v>
      </c>
      <c r="M54" s="315" t="s">
        <v>420</v>
      </c>
    </row>
    <row r="55" spans="2:13">
      <c r="B55" s="316">
        <v>1</v>
      </c>
      <c r="C55" s="317" t="s">
        <v>421</v>
      </c>
      <c r="D55" s="316" t="s">
        <v>523</v>
      </c>
      <c r="E55" s="316" t="s">
        <v>422</v>
      </c>
      <c r="F55" s="316" t="s">
        <v>423</v>
      </c>
      <c r="G55" s="317">
        <v>1</v>
      </c>
      <c r="H55" s="317">
        <v>925</v>
      </c>
      <c r="I55" s="317">
        <f>900+20+5</f>
        <v>925</v>
      </c>
      <c r="J55" s="317">
        <f>900+20+5</f>
        <v>925</v>
      </c>
      <c r="K55" s="318">
        <f t="shared" ref="K55:K64" si="0">I55*1000000</f>
        <v>925000000</v>
      </c>
      <c r="L55" s="318">
        <v>0</v>
      </c>
      <c r="M55" s="319">
        <v>0.40748898678414097</v>
      </c>
    </row>
    <row r="56" spans="2:13">
      <c r="B56" s="316">
        <v>2</v>
      </c>
      <c r="C56" s="317" t="s">
        <v>424</v>
      </c>
      <c r="D56" s="316" t="s">
        <v>523</v>
      </c>
      <c r="E56" s="316" t="s">
        <v>422</v>
      </c>
      <c r="F56" s="316" t="s">
        <v>423</v>
      </c>
      <c r="G56" s="317">
        <f t="shared" ref="G56:G64" si="1">H55+1</f>
        <v>926</v>
      </c>
      <c r="H56" s="317">
        <f t="shared" ref="H56:H64" si="2">G56+I56-1</f>
        <v>1362</v>
      </c>
      <c r="I56" s="317">
        <v>437</v>
      </c>
      <c r="J56" s="317">
        <v>437</v>
      </c>
      <c r="K56" s="318">
        <f t="shared" si="0"/>
        <v>437000000</v>
      </c>
      <c r="L56" s="318">
        <v>714400</v>
      </c>
      <c r="M56" s="319">
        <v>0.19251101321585903</v>
      </c>
    </row>
    <row r="57" spans="2:13">
      <c r="B57" s="316">
        <v>3</v>
      </c>
      <c r="C57" s="317" t="s">
        <v>425</v>
      </c>
      <c r="D57" s="316" t="s">
        <v>523</v>
      </c>
      <c r="E57" s="316" t="s">
        <v>422</v>
      </c>
      <c r="F57" s="316" t="s">
        <v>423</v>
      </c>
      <c r="G57" s="317">
        <f t="shared" si="1"/>
        <v>1363</v>
      </c>
      <c r="H57" s="317">
        <f t="shared" si="2"/>
        <v>1703</v>
      </c>
      <c r="I57" s="317">
        <v>341</v>
      </c>
      <c r="J57" s="317">
        <v>341</v>
      </c>
      <c r="K57" s="318">
        <f t="shared" si="0"/>
        <v>341000000</v>
      </c>
      <c r="L57" s="318">
        <v>965600</v>
      </c>
      <c r="M57" s="319">
        <v>0.15022026431718061</v>
      </c>
    </row>
    <row r="58" spans="2:13">
      <c r="B58" s="316">
        <v>4</v>
      </c>
      <c r="C58" s="317" t="s">
        <v>426</v>
      </c>
      <c r="D58" s="316" t="s">
        <v>523</v>
      </c>
      <c r="E58" s="316" t="s">
        <v>422</v>
      </c>
      <c r="F58" s="316" t="s">
        <v>423</v>
      </c>
      <c r="G58" s="317">
        <f t="shared" si="1"/>
        <v>1704</v>
      </c>
      <c r="H58" s="317">
        <f t="shared" si="2"/>
        <v>1784</v>
      </c>
      <c r="I58" s="317">
        <v>81</v>
      </c>
      <c r="J58" s="317">
        <v>81</v>
      </c>
      <c r="K58" s="318">
        <f t="shared" si="0"/>
        <v>81000000</v>
      </c>
      <c r="L58" s="318">
        <v>331429</v>
      </c>
      <c r="M58" s="319">
        <v>3.5682819383259914E-2</v>
      </c>
    </row>
    <row r="59" spans="2:13" ht="14.45" customHeight="1">
      <c r="B59" s="316">
        <v>5</v>
      </c>
      <c r="C59" s="317" t="s">
        <v>427</v>
      </c>
      <c r="D59" s="316" t="s">
        <v>523</v>
      </c>
      <c r="E59" s="316" t="s">
        <v>422</v>
      </c>
      <c r="F59" s="316" t="s">
        <v>423</v>
      </c>
      <c r="G59" s="317">
        <f t="shared" si="1"/>
        <v>1785</v>
      </c>
      <c r="H59" s="317">
        <f t="shared" si="2"/>
        <v>1865</v>
      </c>
      <c r="I59" s="317">
        <v>81</v>
      </c>
      <c r="J59" s="317">
        <v>81</v>
      </c>
      <c r="K59" s="318">
        <f t="shared" si="0"/>
        <v>81000000</v>
      </c>
      <c r="L59" s="318">
        <v>331429</v>
      </c>
      <c r="M59" s="319">
        <v>3.5682819383259914E-2</v>
      </c>
    </row>
    <row r="60" spans="2:13">
      <c r="B60" s="316">
        <v>6</v>
      </c>
      <c r="C60" s="317" t="s">
        <v>428</v>
      </c>
      <c r="D60" s="316" t="s">
        <v>523</v>
      </c>
      <c r="E60" s="316" t="s">
        <v>422</v>
      </c>
      <c r="F60" s="316" t="s">
        <v>423</v>
      </c>
      <c r="G60" s="317">
        <f t="shared" si="1"/>
        <v>1866</v>
      </c>
      <c r="H60" s="317">
        <f t="shared" si="2"/>
        <v>1946</v>
      </c>
      <c r="I60" s="317">
        <v>81</v>
      </c>
      <c r="J60" s="317">
        <v>81</v>
      </c>
      <c r="K60" s="318">
        <f t="shared" si="0"/>
        <v>81000000</v>
      </c>
      <c r="L60" s="318">
        <v>331429</v>
      </c>
      <c r="M60" s="319">
        <v>3.5682819383259914E-2</v>
      </c>
    </row>
    <row r="61" spans="2:13">
      <c r="B61" s="316">
        <v>7</v>
      </c>
      <c r="C61" s="317" t="s">
        <v>429</v>
      </c>
      <c r="D61" s="316" t="s">
        <v>523</v>
      </c>
      <c r="E61" s="316" t="s">
        <v>422</v>
      </c>
      <c r="F61" s="316" t="s">
        <v>423</v>
      </c>
      <c r="G61" s="317">
        <f t="shared" si="1"/>
        <v>1947</v>
      </c>
      <c r="H61" s="317">
        <f t="shared" si="2"/>
        <v>2027</v>
      </c>
      <c r="I61" s="317">
        <v>81</v>
      </c>
      <c r="J61" s="317">
        <v>81</v>
      </c>
      <c r="K61" s="318">
        <f t="shared" si="0"/>
        <v>81000000</v>
      </c>
      <c r="L61" s="318">
        <v>331429</v>
      </c>
      <c r="M61" s="319">
        <v>3.5682819383259914E-2</v>
      </c>
    </row>
    <row r="62" spans="2:13">
      <c r="B62" s="316">
        <v>8</v>
      </c>
      <c r="C62" s="317" t="s">
        <v>430</v>
      </c>
      <c r="D62" s="316" t="s">
        <v>523</v>
      </c>
      <c r="E62" s="316" t="s">
        <v>422</v>
      </c>
      <c r="F62" s="316" t="s">
        <v>423</v>
      </c>
      <c r="G62" s="317">
        <f t="shared" si="1"/>
        <v>2028</v>
      </c>
      <c r="H62" s="317">
        <f t="shared" si="2"/>
        <v>2108</v>
      </c>
      <c r="I62" s="317">
        <v>81</v>
      </c>
      <c r="J62" s="317">
        <v>81</v>
      </c>
      <c r="K62" s="318">
        <f t="shared" si="0"/>
        <v>81000000</v>
      </c>
      <c r="L62" s="318">
        <v>331429</v>
      </c>
      <c r="M62" s="319">
        <v>3.5682819383259914E-2</v>
      </c>
    </row>
    <row r="63" spans="2:13">
      <c r="B63" s="316">
        <v>9</v>
      </c>
      <c r="C63" s="317" t="s">
        <v>431</v>
      </c>
      <c r="D63" s="316" t="s">
        <v>523</v>
      </c>
      <c r="E63" s="316" t="s">
        <v>422</v>
      </c>
      <c r="F63" s="316" t="s">
        <v>423</v>
      </c>
      <c r="G63" s="317">
        <f t="shared" si="1"/>
        <v>2109</v>
      </c>
      <c r="H63" s="317">
        <f t="shared" si="2"/>
        <v>2189</v>
      </c>
      <c r="I63" s="317">
        <v>81</v>
      </c>
      <c r="J63" s="317">
        <v>81</v>
      </c>
      <c r="K63" s="318">
        <f t="shared" si="0"/>
        <v>81000000</v>
      </c>
      <c r="L63" s="318">
        <v>331429</v>
      </c>
      <c r="M63" s="319">
        <v>3.5682819383259914E-2</v>
      </c>
    </row>
    <row r="64" spans="2:13">
      <c r="B64" s="316">
        <v>10</v>
      </c>
      <c r="C64" s="317" t="s">
        <v>432</v>
      </c>
      <c r="D64" s="316" t="s">
        <v>523</v>
      </c>
      <c r="E64" s="316" t="s">
        <v>422</v>
      </c>
      <c r="F64" s="316" t="s">
        <v>423</v>
      </c>
      <c r="G64" s="317">
        <f t="shared" si="1"/>
        <v>2190</v>
      </c>
      <c r="H64" s="317">
        <f t="shared" si="2"/>
        <v>2270</v>
      </c>
      <c r="I64" s="317">
        <v>81</v>
      </c>
      <c r="J64" s="317">
        <v>81</v>
      </c>
      <c r="K64" s="318">
        <f t="shared" si="0"/>
        <v>81000000</v>
      </c>
      <c r="L64" s="318">
        <v>331426</v>
      </c>
      <c r="M64" s="319">
        <v>3.5682819383259914E-2</v>
      </c>
    </row>
    <row r="65" spans="2:13">
      <c r="B65" s="311"/>
      <c r="C65" s="312"/>
      <c r="D65" s="312"/>
      <c r="E65" s="312"/>
      <c r="F65" s="312"/>
      <c r="G65" s="312"/>
      <c r="H65" s="313" t="s">
        <v>433</v>
      </c>
      <c r="I65" s="320">
        <f>SUM(I55:I64)</f>
        <v>2270</v>
      </c>
      <c r="J65" s="320">
        <f>SUM(J55:J64)</f>
        <v>2270</v>
      </c>
      <c r="K65" s="321">
        <f>SUM(K55:K64)</f>
        <v>2270000000</v>
      </c>
      <c r="L65" s="321">
        <f>SUM(L56:L64)</f>
        <v>4000000</v>
      </c>
      <c r="M65" s="322">
        <f>SUM(M55:M64)</f>
        <v>0.99999999999999989</v>
      </c>
    </row>
    <row r="67" spans="2:13" ht="6.6" customHeight="1"/>
    <row r="68" spans="2:13">
      <c r="B68" s="269" t="s">
        <v>526</v>
      </c>
      <c r="C68" s="269" t="s">
        <v>527</v>
      </c>
      <c r="D68" s="269"/>
      <c r="E68" s="269"/>
      <c r="F68" s="269"/>
      <c r="G68" s="273"/>
      <c r="H68" s="273"/>
      <c r="I68" s="273"/>
    </row>
    <row r="69" spans="2:13" ht="7.15" customHeight="1"/>
    <row r="70" spans="2:13">
      <c r="B70" s="323" t="s">
        <v>528</v>
      </c>
      <c r="C70" s="275"/>
      <c r="D70" s="275" t="s">
        <v>580</v>
      </c>
      <c r="E70" s="275"/>
      <c r="F70" s="275"/>
      <c r="H70" s="87"/>
    </row>
    <row r="71" spans="2:13" s="87" customFormat="1">
      <c r="B71" s="323" t="s">
        <v>530</v>
      </c>
      <c r="C71" s="275"/>
      <c r="D71" s="275" t="s">
        <v>581</v>
      </c>
      <c r="E71" s="275"/>
      <c r="F71" s="275"/>
    </row>
    <row r="72" spans="2:13">
      <c r="B72" s="323" t="s">
        <v>474</v>
      </c>
      <c r="C72" s="275"/>
      <c r="D72" s="275" t="s">
        <v>582</v>
      </c>
      <c r="E72" s="275"/>
      <c r="F72" s="275"/>
    </row>
    <row r="73" spans="2:13">
      <c r="B73" s="323" t="s">
        <v>529</v>
      </c>
      <c r="C73" s="275"/>
      <c r="D73" s="275" t="s">
        <v>583</v>
      </c>
      <c r="E73" s="275"/>
      <c r="F73" s="275"/>
    </row>
    <row r="74" spans="2:13">
      <c r="B74" s="323" t="s">
        <v>477</v>
      </c>
      <c r="C74" s="275"/>
      <c r="D74" s="275" t="s">
        <v>584</v>
      </c>
      <c r="E74" s="275"/>
      <c r="F74" s="275"/>
    </row>
    <row r="76" spans="2:13">
      <c r="B76" s="269" t="s">
        <v>531</v>
      </c>
      <c r="C76" s="269" t="s">
        <v>532</v>
      </c>
      <c r="D76" s="269"/>
      <c r="E76" s="269"/>
      <c r="F76" s="269"/>
      <c r="G76" s="273"/>
      <c r="H76" s="273"/>
      <c r="I76" s="273"/>
    </row>
    <row r="77" spans="2:13" ht="9" customHeight="1"/>
    <row r="78" spans="2:13">
      <c r="B78" s="393" t="s">
        <v>444</v>
      </c>
      <c r="C78" s="393"/>
      <c r="D78" s="393" t="s">
        <v>445</v>
      </c>
      <c r="E78" s="393"/>
    </row>
    <row r="79" spans="2:13">
      <c r="B79" s="392" t="s">
        <v>534</v>
      </c>
      <c r="C79" s="392"/>
      <c r="D79" s="392" t="s">
        <v>3</v>
      </c>
      <c r="E79" s="392"/>
    </row>
    <row r="80" spans="2:13">
      <c r="B80" s="391" t="s">
        <v>558</v>
      </c>
      <c r="C80" s="390"/>
      <c r="D80" s="392" t="s">
        <v>4</v>
      </c>
      <c r="E80" s="392"/>
    </row>
    <row r="81" spans="1:6">
      <c r="B81" s="391" t="s">
        <v>559</v>
      </c>
      <c r="C81" s="390"/>
      <c r="D81" s="392" t="s">
        <v>533</v>
      </c>
      <c r="E81" s="392"/>
    </row>
    <row r="82" spans="1:6">
      <c r="B82" s="391" t="s">
        <v>535</v>
      </c>
      <c r="C82" s="390"/>
      <c r="D82" s="392" t="s">
        <v>443</v>
      </c>
      <c r="E82" s="392"/>
    </row>
    <row r="83" spans="1:6">
      <c r="B83" s="345" t="s">
        <v>556</v>
      </c>
      <c r="C83" s="324"/>
      <c r="D83" s="324" t="s">
        <v>522</v>
      </c>
      <c r="E83" s="324"/>
    </row>
    <row r="85" spans="1:6">
      <c r="A85" s="27"/>
      <c r="B85" s="27"/>
      <c r="C85" s="27"/>
      <c r="D85" s="27"/>
      <c r="E85" s="27"/>
      <c r="F85" s="27"/>
    </row>
    <row r="86" spans="1:6">
      <c r="A86" s="27"/>
      <c r="B86" s="27"/>
      <c r="C86" s="27"/>
      <c r="D86" s="27"/>
      <c r="E86" s="27"/>
      <c r="F86" s="27"/>
    </row>
    <row r="87" spans="1:6">
      <c r="A87" s="27"/>
      <c r="B87" s="27"/>
      <c r="C87" s="27"/>
      <c r="D87" s="27"/>
      <c r="E87" s="27"/>
      <c r="F87" s="27"/>
    </row>
    <row r="88" spans="1:6">
      <c r="A88" s="27"/>
      <c r="B88" s="27"/>
      <c r="C88" s="27"/>
      <c r="D88" s="27"/>
      <c r="E88" s="27"/>
      <c r="F88" s="27"/>
    </row>
    <row r="89" spans="1:6">
      <c r="A89" s="27"/>
      <c r="B89" s="27"/>
      <c r="C89" s="27"/>
      <c r="D89" s="27"/>
      <c r="E89" s="27"/>
      <c r="F89" s="27"/>
    </row>
    <row r="90" spans="1:6">
      <c r="A90" s="27"/>
      <c r="B90" s="27"/>
      <c r="C90" s="27"/>
      <c r="D90" s="27"/>
      <c r="E90" s="27"/>
      <c r="F90" s="27"/>
    </row>
    <row r="91" spans="1:6">
      <c r="A91" s="27"/>
      <c r="B91" s="27"/>
      <c r="C91" s="27"/>
      <c r="D91" s="27"/>
      <c r="E91" s="27"/>
      <c r="F91" s="27"/>
    </row>
    <row r="92" spans="1:6">
      <c r="A92" s="27"/>
      <c r="B92" s="27"/>
      <c r="C92" s="27"/>
      <c r="D92" s="27"/>
      <c r="E92" s="27"/>
      <c r="F92" s="27"/>
    </row>
    <row r="93" spans="1:6">
      <c r="A93" s="27"/>
      <c r="B93" s="27"/>
      <c r="C93" s="27"/>
      <c r="D93" s="27"/>
      <c r="E93" s="27"/>
      <c r="F93" s="27"/>
    </row>
    <row r="94" spans="1:6">
      <c r="A94" s="27"/>
      <c r="B94" s="27"/>
      <c r="C94" s="27"/>
      <c r="D94" s="27"/>
      <c r="E94" s="27"/>
      <c r="F94" s="27"/>
    </row>
    <row r="95" spans="1:6">
      <c r="A95" s="27"/>
      <c r="B95" s="27"/>
      <c r="C95" s="27"/>
      <c r="D95" s="27"/>
      <c r="E95" s="27"/>
      <c r="F95" s="27"/>
    </row>
    <row r="96" spans="1:6">
      <c r="A96" s="27"/>
      <c r="B96" s="27"/>
      <c r="C96" s="27"/>
      <c r="D96" s="27"/>
      <c r="E96" s="27"/>
      <c r="F96" s="27"/>
    </row>
    <row r="97" spans="1:6">
      <c r="A97" s="27"/>
      <c r="B97" s="27"/>
      <c r="C97" s="27"/>
      <c r="D97" s="27"/>
      <c r="E97" s="27"/>
      <c r="F97" s="27"/>
    </row>
    <row r="98" spans="1:6">
      <c r="A98" s="27"/>
      <c r="B98" s="27"/>
      <c r="C98" s="27"/>
      <c r="D98" s="27"/>
      <c r="E98" s="27"/>
      <c r="F98" s="27"/>
    </row>
    <row r="99" spans="1:6">
      <c r="A99" s="27"/>
      <c r="B99" s="27"/>
      <c r="C99" s="27"/>
      <c r="D99" s="27"/>
      <c r="E99" s="27"/>
      <c r="F99" s="27"/>
    </row>
  </sheetData>
  <mergeCells count="39">
    <mergeCell ref="B81:C81"/>
    <mergeCell ref="D81:E81"/>
    <mergeCell ref="B82:C82"/>
    <mergeCell ref="D82:E82"/>
    <mergeCell ref="B78:C78"/>
    <mergeCell ref="D78:E78"/>
    <mergeCell ref="B79:C79"/>
    <mergeCell ref="D79:E79"/>
    <mergeCell ref="B80:C80"/>
    <mergeCell ref="D80:E80"/>
    <mergeCell ref="B20:I23"/>
    <mergeCell ref="B43:I46"/>
    <mergeCell ref="B3:I3"/>
    <mergeCell ref="B4:I4"/>
    <mergeCell ref="D29:F29"/>
    <mergeCell ref="D30:F30"/>
    <mergeCell ref="D31:F31"/>
    <mergeCell ref="D36:F36"/>
    <mergeCell ref="D37:F37"/>
    <mergeCell ref="F5:G5"/>
    <mergeCell ref="C24:F24"/>
    <mergeCell ref="D11:E11"/>
    <mergeCell ref="D39:E39"/>
    <mergeCell ref="B38:C38"/>
    <mergeCell ref="D38:E38"/>
    <mergeCell ref="B47:C47"/>
    <mergeCell ref="G54:H54"/>
    <mergeCell ref="B27:C27"/>
    <mergeCell ref="B29:C29"/>
    <mergeCell ref="B28:D28"/>
    <mergeCell ref="B35:C35"/>
    <mergeCell ref="B30:C30"/>
    <mergeCell ref="B31:C31"/>
    <mergeCell ref="B33:C33"/>
    <mergeCell ref="D33:E33"/>
    <mergeCell ref="B37:C37"/>
    <mergeCell ref="B39:C39"/>
    <mergeCell ref="B40:C40"/>
    <mergeCell ref="B36:C36"/>
  </mergeCells>
  <hyperlinks>
    <hyperlink ref="D14" r:id="rId1"/>
  </hyperlinks>
  <pageMargins left="0.70866141732283472" right="0.70866141732283472" top="1.7322834645669292" bottom="0.74803149606299213" header="0.31496062992125984" footer="0.31496062992125984"/>
  <pageSetup paperSize="9" scale="43" orientation="portrait" r:id="rId2"/>
  <ignoredErrors>
    <ignoredError sqref="L65" formula="1"/>
  </ignoredError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4:H88"/>
  <sheetViews>
    <sheetView showGridLines="0" topLeftCell="A22" zoomScale="102" zoomScaleNormal="102" workbookViewId="0">
      <selection activeCell="F28" sqref="F28"/>
    </sheetView>
  </sheetViews>
  <sheetFormatPr baseColWidth="10" defaultColWidth="10.85546875" defaultRowHeight="15"/>
  <cols>
    <col min="2" max="2" width="40.28515625" customWidth="1"/>
    <col min="3" max="3" width="14.85546875" style="50" customWidth="1"/>
    <col min="4" max="4" width="12.28515625" style="50" bestFit="1" customWidth="1"/>
    <col min="5" max="5" width="34.85546875" style="50" customWidth="1"/>
    <col min="6" max="6" width="17.42578125" style="50" bestFit="1" customWidth="1"/>
    <col min="7" max="7" width="13.42578125" style="50" customWidth="1"/>
    <col min="8" max="8" width="15.140625" bestFit="1" customWidth="1"/>
  </cols>
  <sheetData>
    <row r="4" spans="2:7">
      <c r="B4" s="394" t="s">
        <v>562</v>
      </c>
      <c r="C4" s="394"/>
      <c r="D4" s="394"/>
      <c r="E4" s="394"/>
      <c r="F4" s="394"/>
      <c r="G4" s="394"/>
    </row>
    <row r="5" spans="2:7">
      <c r="B5" s="394"/>
      <c r="C5" s="394"/>
      <c r="D5" s="394"/>
      <c r="E5" s="394"/>
      <c r="F5" s="394"/>
      <c r="G5" s="394"/>
    </row>
    <row r="6" spans="2:7">
      <c r="B6" s="394"/>
      <c r="C6" s="394"/>
      <c r="D6" s="394"/>
      <c r="E6" s="394"/>
      <c r="F6" s="394"/>
      <c r="G6" s="394"/>
    </row>
    <row r="7" spans="2:7" ht="15.75" thickBot="1"/>
    <row r="8" spans="2:7" ht="15" customHeight="1">
      <c r="B8" s="395" t="s">
        <v>7</v>
      </c>
      <c r="C8" s="397" t="s">
        <v>77</v>
      </c>
      <c r="D8" s="397" t="s">
        <v>370</v>
      </c>
      <c r="E8" s="416" t="s">
        <v>9</v>
      </c>
      <c r="F8" s="418" t="s">
        <v>8</v>
      </c>
      <c r="G8" s="420" t="s">
        <v>370</v>
      </c>
    </row>
    <row r="9" spans="2:7" ht="15.75" thickBot="1">
      <c r="B9" s="396"/>
      <c r="C9" s="398"/>
      <c r="D9" s="398"/>
      <c r="E9" s="417"/>
      <c r="F9" s="419"/>
      <c r="G9" s="421"/>
    </row>
    <row r="10" spans="2:7">
      <c r="B10" s="17" t="s">
        <v>10</v>
      </c>
      <c r="C10" s="51"/>
      <c r="D10" s="51"/>
      <c r="E10" s="52" t="s">
        <v>18</v>
      </c>
      <c r="F10" s="222"/>
      <c r="G10" s="215"/>
    </row>
    <row r="11" spans="2:7">
      <c r="B11" s="5" t="s">
        <v>72</v>
      </c>
      <c r="C11" s="74">
        <f>+SUM(C12:C14)</f>
        <v>35925255</v>
      </c>
      <c r="D11" s="8">
        <f>+SUM(D12:D14)</f>
        <v>180502038</v>
      </c>
      <c r="E11" s="53" t="s">
        <v>19</v>
      </c>
      <c r="F11" s="223">
        <f>+SUM(F12:F16)</f>
        <v>112139456</v>
      </c>
      <c r="G11" s="216">
        <f>+SUM(G12:G16)</f>
        <v>7628849</v>
      </c>
    </row>
    <row r="12" spans="2:7">
      <c r="B12" s="6" t="s">
        <v>11</v>
      </c>
      <c r="C12" s="20">
        <f>+'Anexo 5d-5h'!C8+'Anexo 5d-5h'!C12</f>
        <v>18126170</v>
      </c>
      <c r="D12" s="20">
        <v>11160718</v>
      </c>
      <c r="E12" s="54" t="s">
        <v>353</v>
      </c>
      <c r="F12" s="224">
        <f>+'Anexo 5i-5m'!C69</f>
        <v>60925348</v>
      </c>
      <c r="G12" s="224">
        <f>+'Anexo 5i-5m'!D69</f>
        <v>0</v>
      </c>
    </row>
    <row r="13" spans="2:7">
      <c r="B13" s="6" t="s">
        <v>12</v>
      </c>
      <c r="C13" s="20">
        <f>+'Anexo 5d-5h'!C9+'Anexo 5d-5h'!C10+'Anexo 5d-5h'!C11</f>
        <v>17799085</v>
      </c>
      <c r="D13" s="20">
        <v>169341320</v>
      </c>
      <c r="E13" s="54" t="s">
        <v>348</v>
      </c>
      <c r="F13" s="224">
        <f>+'Anexo 5i-5m'!C64</f>
        <v>51214108</v>
      </c>
      <c r="G13" s="224">
        <f>+'Anexo 5i-5m'!D64</f>
        <v>7628849</v>
      </c>
    </row>
    <row r="14" spans="2:7" ht="15" customHeight="1">
      <c r="B14" s="6" t="s">
        <v>13</v>
      </c>
      <c r="C14" s="55"/>
      <c r="D14" s="55"/>
      <c r="E14" s="54"/>
      <c r="F14" s="225"/>
      <c r="G14" s="218"/>
    </row>
    <row r="15" spans="2:7">
      <c r="B15" s="5" t="s">
        <v>14</v>
      </c>
      <c r="C15" s="56">
        <f>SUM(C16:C18)</f>
        <v>0</v>
      </c>
      <c r="D15" s="56">
        <f>SUM(D16:D18)</f>
        <v>0</v>
      </c>
      <c r="E15" s="54" t="s">
        <v>21</v>
      </c>
      <c r="F15" s="225"/>
      <c r="G15" s="218"/>
    </row>
    <row r="16" spans="2:7" ht="25.15" customHeight="1">
      <c r="B16" s="6" t="s">
        <v>15</v>
      </c>
      <c r="C16" s="56"/>
      <c r="D16" s="56"/>
      <c r="E16" s="54" t="s">
        <v>350</v>
      </c>
      <c r="F16" s="226">
        <v>0</v>
      </c>
      <c r="G16" s="219"/>
    </row>
    <row r="17" spans="2:7">
      <c r="B17" s="6" t="s">
        <v>16</v>
      </c>
      <c r="C17" s="56"/>
      <c r="D17" s="56"/>
      <c r="E17" s="53"/>
      <c r="F17" s="227"/>
      <c r="G17" s="219"/>
    </row>
    <row r="18" spans="2:7">
      <c r="B18" s="6"/>
      <c r="C18" s="56"/>
      <c r="D18" s="56"/>
      <c r="E18" s="53" t="s">
        <v>22</v>
      </c>
      <c r="F18" s="223">
        <f>+SUM(F19:F21)</f>
        <v>0</v>
      </c>
      <c r="G18" s="216">
        <f>+SUM(G19:G21)</f>
        <v>0</v>
      </c>
    </row>
    <row r="19" spans="2:7">
      <c r="B19" s="6"/>
      <c r="C19" s="56"/>
      <c r="D19" s="56"/>
      <c r="E19" s="54" t="s">
        <v>458</v>
      </c>
      <c r="F19" s="224">
        <v>0</v>
      </c>
      <c r="G19" s="217">
        <v>0</v>
      </c>
    </row>
    <row r="20" spans="2:7">
      <c r="B20" s="5" t="s">
        <v>17</v>
      </c>
      <c r="C20" s="74">
        <f>+SUM(C21:C22)</f>
        <v>3007907844</v>
      </c>
      <c r="D20" s="8">
        <f>+SUM(D21:D22)</f>
        <v>1723486077</v>
      </c>
      <c r="E20" s="54" t="s">
        <v>24</v>
      </c>
      <c r="F20" s="224">
        <v>0</v>
      </c>
      <c r="G20" s="217">
        <v>0</v>
      </c>
    </row>
    <row r="21" spans="2:7">
      <c r="B21" s="6" t="s">
        <v>15</v>
      </c>
      <c r="C21" s="20">
        <v>400000000</v>
      </c>
      <c r="D21" s="20">
        <v>0</v>
      </c>
      <c r="E21" s="54"/>
      <c r="F21" s="225"/>
      <c r="G21" s="218"/>
    </row>
    <row r="22" spans="2:7">
      <c r="B22" s="6" t="s">
        <v>16</v>
      </c>
      <c r="C22" s="20">
        <v>2607907844</v>
      </c>
      <c r="D22" s="20">
        <v>1723486077</v>
      </c>
      <c r="E22" s="57"/>
      <c r="F22" s="225"/>
      <c r="G22" s="218"/>
    </row>
    <row r="23" spans="2:7">
      <c r="B23" s="7"/>
      <c r="C23" s="58"/>
      <c r="D23" s="58"/>
      <c r="E23" s="57"/>
      <c r="F23" s="225"/>
      <c r="G23" s="218"/>
    </row>
    <row r="24" spans="2:7">
      <c r="B24" s="5" t="s">
        <v>25</v>
      </c>
      <c r="C24" s="74">
        <f>+SUM(C25:C31)</f>
        <v>52409635</v>
      </c>
      <c r="D24" s="8">
        <f>+SUM(D25:D31)</f>
        <v>10450000</v>
      </c>
      <c r="E24" s="53" t="s">
        <v>31</v>
      </c>
      <c r="F24" s="223">
        <f>+SUM(F25:F32)</f>
        <v>36190737</v>
      </c>
      <c r="G24" s="216">
        <f>+SUM(G25:G32)</f>
        <v>5803800</v>
      </c>
    </row>
    <row r="25" spans="2:7">
      <c r="B25" s="6" t="s">
        <v>26</v>
      </c>
      <c r="C25" s="20">
        <v>0</v>
      </c>
      <c r="D25" s="55">
        <v>0</v>
      </c>
      <c r="E25" s="54" t="s">
        <v>32</v>
      </c>
      <c r="F25" s="224">
        <v>0</v>
      </c>
      <c r="G25" s="217">
        <v>0</v>
      </c>
    </row>
    <row r="26" spans="2:7">
      <c r="B26" s="6" t="s">
        <v>27</v>
      </c>
      <c r="C26" s="20">
        <f>+'Anexo 5d-5h'!C41</f>
        <v>17824635</v>
      </c>
      <c r="D26" s="20">
        <v>0</v>
      </c>
      <c r="E26" s="54" t="s">
        <v>33</v>
      </c>
      <c r="F26" s="224">
        <v>14387675</v>
      </c>
      <c r="G26" s="217">
        <v>5803800</v>
      </c>
    </row>
    <row r="27" spans="2:7">
      <c r="B27" s="6" t="s">
        <v>28</v>
      </c>
      <c r="C27" s="20">
        <f>+'Anexo 5d-5h'!C48</f>
        <v>34585000</v>
      </c>
      <c r="D27" s="20">
        <f>+'Anexo 5d-5h'!D48</f>
        <v>10450000</v>
      </c>
      <c r="E27" s="54" t="s">
        <v>34</v>
      </c>
      <c r="F27" s="224">
        <v>0</v>
      </c>
      <c r="G27" s="217">
        <v>0</v>
      </c>
    </row>
    <row r="28" spans="2:7">
      <c r="B28" s="6" t="s">
        <v>73</v>
      </c>
      <c r="C28" s="58"/>
      <c r="D28" s="58"/>
      <c r="E28" s="54" t="s">
        <v>548</v>
      </c>
      <c r="F28" s="224">
        <v>8312820</v>
      </c>
      <c r="G28" s="214">
        <v>0</v>
      </c>
    </row>
    <row r="29" spans="2:7" ht="24">
      <c r="B29" s="6" t="s">
        <v>29</v>
      </c>
      <c r="C29" s="58"/>
      <c r="D29" s="58"/>
      <c r="F29" s="228"/>
      <c r="G29" s="214"/>
    </row>
    <row r="30" spans="2:7" ht="24">
      <c r="B30" s="6" t="s">
        <v>30</v>
      </c>
      <c r="C30" s="58"/>
      <c r="D30" s="58"/>
      <c r="E30" s="54" t="s">
        <v>35</v>
      </c>
      <c r="F30" s="225"/>
      <c r="G30" s="218"/>
    </row>
    <row r="31" spans="2:7">
      <c r="B31" s="6"/>
      <c r="C31" s="58"/>
      <c r="D31" s="58"/>
      <c r="E31" s="54" t="s">
        <v>36</v>
      </c>
      <c r="F31" s="224">
        <v>13490242</v>
      </c>
      <c r="G31" s="217">
        <v>0</v>
      </c>
    </row>
    <row r="32" spans="2:7">
      <c r="B32" s="5"/>
      <c r="C32" s="58"/>
      <c r="D32" s="58"/>
      <c r="E32" s="54" t="s">
        <v>37</v>
      </c>
      <c r="F32" s="225">
        <v>0</v>
      </c>
      <c r="G32" s="218">
        <v>0</v>
      </c>
    </row>
    <row r="33" spans="2:7">
      <c r="B33" s="5" t="s">
        <v>38</v>
      </c>
      <c r="C33" s="74">
        <f>+C34</f>
        <v>175832765</v>
      </c>
      <c r="D33" s="8">
        <f>+D34</f>
        <v>66494309</v>
      </c>
      <c r="E33" s="53" t="s">
        <v>40</v>
      </c>
      <c r="F33" s="223">
        <f>+SUM(F34:F36)</f>
        <v>1495750357</v>
      </c>
      <c r="G33" s="216">
        <f>+SUM(G34:G36)</f>
        <v>202181831</v>
      </c>
    </row>
    <row r="34" spans="2:7">
      <c r="B34" s="6" t="s">
        <v>39</v>
      </c>
      <c r="C34" s="20">
        <f>+'Anexo 5i-5m'!C24</f>
        <v>175832765</v>
      </c>
      <c r="D34" s="20">
        <f>+'Anexo 5i-5m'!D24</f>
        <v>66494309</v>
      </c>
      <c r="E34" s="54" t="s">
        <v>41</v>
      </c>
      <c r="F34" s="224">
        <v>0</v>
      </c>
      <c r="G34" s="217">
        <v>0</v>
      </c>
    </row>
    <row r="35" spans="2:7">
      <c r="B35" s="6"/>
      <c r="C35" s="55"/>
      <c r="D35" s="55"/>
      <c r="E35" s="54" t="s">
        <v>42</v>
      </c>
      <c r="F35" s="224">
        <f>+'Anexo 5n-5r'!C20</f>
        <v>1495750357</v>
      </c>
      <c r="G35" s="224">
        <f>+'Anexo 5n-5r'!D20</f>
        <v>202181831</v>
      </c>
    </row>
    <row r="36" spans="2:7">
      <c r="B36" s="5"/>
      <c r="C36" s="58"/>
      <c r="D36" s="58"/>
      <c r="E36" s="54"/>
      <c r="F36" s="224"/>
      <c r="G36" s="218"/>
    </row>
    <row r="37" spans="2:7">
      <c r="B37" s="5" t="s">
        <v>43</v>
      </c>
      <c r="C37" s="8">
        <f>+C11+C15+C20+C24+C33</f>
        <v>3272075499</v>
      </c>
      <c r="D37" s="8">
        <f>+D11+D15+D20+D24+D33</f>
        <v>1980932424</v>
      </c>
      <c r="E37" s="53" t="s">
        <v>44</v>
      </c>
      <c r="F37" s="223">
        <f>+F11+F18+F24+F33</f>
        <v>1644080550</v>
      </c>
      <c r="G37" s="216">
        <f>+G11+G18+G24+G33</f>
        <v>215614480</v>
      </c>
    </row>
    <row r="38" spans="2:7" ht="15.75" thickBot="1">
      <c r="B38" s="6"/>
      <c r="C38" s="241"/>
      <c r="D38" s="56"/>
      <c r="E38" s="54"/>
      <c r="F38" s="225"/>
      <c r="G38" s="218"/>
    </row>
    <row r="39" spans="2:7">
      <c r="B39" s="5" t="s">
        <v>45</v>
      </c>
      <c r="C39" s="20"/>
      <c r="D39" s="55"/>
      <c r="E39" s="52" t="s">
        <v>384</v>
      </c>
      <c r="F39" s="225"/>
      <c r="G39" s="218"/>
    </row>
    <row r="40" spans="2:7">
      <c r="B40" s="5" t="s">
        <v>46</v>
      </c>
      <c r="C40" s="8">
        <f>+SUM(C41:C44)</f>
        <v>900678971</v>
      </c>
      <c r="D40" s="8">
        <f>+SUM(D41:D44)</f>
        <v>1269944869</v>
      </c>
      <c r="E40" s="53" t="s">
        <v>22</v>
      </c>
      <c r="F40" s="223">
        <v>0</v>
      </c>
      <c r="G40" s="217"/>
    </row>
    <row r="41" spans="2:7">
      <c r="B41" s="210" t="s">
        <v>438</v>
      </c>
      <c r="C41" s="20">
        <v>675894</v>
      </c>
      <c r="D41" s="20">
        <v>346443263</v>
      </c>
      <c r="E41" s="54" t="s">
        <v>23</v>
      </c>
      <c r="F41" s="224">
        <v>0</v>
      </c>
      <c r="G41" s="218"/>
    </row>
    <row r="42" spans="2:7">
      <c r="B42" s="210" t="s">
        <v>439</v>
      </c>
      <c r="C42" s="20">
        <v>3077</v>
      </c>
      <c r="D42" s="20">
        <v>23501606</v>
      </c>
      <c r="E42" s="54"/>
      <c r="F42" s="224"/>
      <c r="G42" s="217"/>
    </row>
    <row r="43" spans="2:7">
      <c r="B43" s="6" t="s">
        <v>47</v>
      </c>
      <c r="C43" s="20">
        <v>900000000</v>
      </c>
      <c r="D43" s="20">
        <v>900000000</v>
      </c>
      <c r="E43" s="54"/>
      <c r="F43" s="224"/>
      <c r="G43" s="217"/>
    </row>
    <row r="44" spans="2:7" ht="18.75" hidden="1" customHeight="1">
      <c r="B44" s="6" t="s">
        <v>48</v>
      </c>
      <c r="C44" s="20">
        <v>0</v>
      </c>
      <c r="D44" s="20">
        <v>0</v>
      </c>
      <c r="E44" s="54"/>
      <c r="F44" s="229"/>
      <c r="G44" s="220"/>
    </row>
    <row r="45" spans="2:7" hidden="1">
      <c r="B45" s="5"/>
      <c r="C45" s="242"/>
      <c r="D45" s="58"/>
      <c r="E45" s="54" t="s">
        <v>20</v>
      </c>
      <c r="F45" s="229"/>
      <c r="G45" s="220"/>
    </row>
    <row r="46" spans="2:7" hidden="1">
      <c r="B46" s="5" t="s">
        <v>49</v>
      </c>
      <c r="C46" s="242">
        <f>+SUM(C47:C53)</f>
        <v>0</v>
      </c>
      <c r="D46" s="58"/>
      <c r="E46" s="54" t="s">
        <v>52</v>
      </c>
      <c r="F46" s="229"/>
      <c r="G46" s="220"/>
    </row>
    <row r="47" spans="2:7" hidden="1">
      <c r="B47" s="6" t="s">
        <v>26</v>
      </c>
      <c r="C47" s="242"/>
      <c r="D47" s="58"/>
      <c r="E47" s="54"/>
      <c r="F47" s="229"/>
      <c r="G47" s="220"/>
    </row>
    <row r="48" spans="2:7" hidden="1">
      <c r="B48" s="6" t="s">
        <v>28</v>
      </c>
      <c r="C48" s="242"/>
      <c r="D48" s="58"/>
      <c r="E48" s="53" t="s">
        <v>53</v>
      </c>
      <c r="F48" s="229">
        <f>+SUM(F49:F50)</f>
        <v>0</v>
      </c>
      <c r="G48" s="220">
        <f>+SUM(G49:G50)</f>
        <v>0</v>
      </c>
    </row>
    <row r="49" spans="2:8" hidden="1">
      <c r="B49" s="6" t="s">
        <v>50</v>
      </c>
      <c r="C49" s="242"/>
      <c r="D49" s="58"/>
      <c r="E49" s="54" t="s">
        <v>54</v>
      </c>
      <c r="F49" s="229"/>
      <c r="G49" s="220"/>
    </row>
    <row r="50" spans="2:8" hidden="1">
      <c r="B50" s="6" t="s">
        <v>74</v>
      </c>
      <c r="C50" s="242"/>
      <c r="D50" s="58"/>
      <c r="E50" s="54" t="s">
        <v>354</v>
      </c>
      <c r="F50" s="229"/>
      <c r="G50" s="220"/>
    </row>
    <row r="51" spans="2:8" ht="24" hidden="1">
      <c r="B51" s="6" t="s">
        <v>29</v>
      </c>
      <c r="C51" s="242"/>
      <c r="D51" s="58"/>
      <c r="E51" s="54"/>
      <c r="F51" s="229"/>
      <c r="G51" s="220"/>
    </row>
    <row r="52" spans="2:8" ht="24" hidden="1">
      <c r="B52" s="6" t="s">
        <v>30</v>
      </c>
      <c r="C52" s="242"/>
      <c r="D52" s="58"/>
      <c r="E52" s="53" t="s">
        <v>55</v>
      </c>
      <c r="F52" s="229">
        <f>+SUM(F53:F55)</f>
        <v>0</v>
      </c>
      <c r="G52" s="220">
        <f>+SUM(G53:G55)</f>
        <v>0</v>
      </c>
    </row>
    <row r="53" spans="2:8" ht="24" hidden="1">
      <c r="B53" s="6" t="s">
        <v>51</v>
      </c>
      <c r="C53" s="242"/>
      <c r="D53" s="58"/>
      <c r="E53" s="54" t="s">
        <v>56</v>
      </c>
      <c r="F53" s="229"/>
      <c r="G53" s="220"/>
    </row>
    <row r="54" spans="2:8" hidden="1">
      <c r="B54" s="7"/>
      <c r="C54" s="242"/>
      <c r="D54" s="58"/>
      <c r="E54" s="54" t="s">
        <v>57</v>
      </c>
      <c r="F54" s="230">
        <v>0</v>
      </c>
      <c r="G54" s="220"/>
    </row>
    <row r="55" spans="2:8" hidden="1">
      <c r="B55" s="7"/>
      <c r="C55" s="242"/>
      <c r="D55" s="58"/>
      <c r="E55" s="54" t="s">
        <v>355</v>
      </c>
      <c r="F55" s="229"/>
      <c r="G55" s="220"/>
    </row>
    <row r="56" spans="2:8" hidden="1">
      <c r="B56" s="7"/>
      <c r="C56" s="242"/>
      <c r="D56" s="58"/>
      <c r="E56" s="53" t="s">
        <v>58</v>
      </c>
      <c r="F56" s="223">
        <f>+F40+F48+F52</f>
        <v>0</v>
      </c>
      <c r="G56" s="216">
        <f>+G40+G48+G52</f>
        <v>0</v>
      </c>
    </row>
    <row r="57" spans="2:8">
      <c r="B57" s="7"/>
      <c r="C57" s="242"/>
      <c r="D57" s="58"/>
      <c r="E57" s="53"/>
      <c r="F57" s="224"/>
      <c r="G57" s="217"/>
    </row>
    <row r="58" spans="2:8">
      <c r="B58" s="5" t="s">
        <v>59</v>
      </c>
      <c r="C58" s="8">
        <f>+'Anexo 5d-5h'!M61</f>
        <v>107151432</v>
      </c>
      <c r="D58" s="8">
        <f>+'Anexo 5d-5h'!M62</f>
        <v>49194705</v>
      </c>
      <c r="E58" s="53"/>
      <c r="F58" s="225"/>
      <c r="G58" s="218"/>
    </row>
    <row r="59" spans="2:8">
      <c r="B59" s="6" t="s">
        <v>60</v>
      </c>
      <c r="C59" s="20">
        <v>0</v>
      </c>
      <c r="D59" s="20">
        <v>0</v>
      </c>
      <c r="E59" s="53" t="s">
        <v>61</v>
      </c>
      <c r="F59" s="223">
        <f>+F37+F56</f>
        <v>1644080550</v>
      </c>
      <c r="G59" s="216">
        <f>+G37+G56</f>
        <v>215614480</v>
      </c>
    </row>
    <row r="60" spans="2:8">
      <c r="B60" s="6"/>
      <c r="C60" s="242"/>
      <c r="D60" s="58"/>
      <c r="E60" s="53"/>
      <c r="F60" s="227"/>
      <c r="G60" s="219"/>
    </row>
    <row r="61" spans="2:8">
      <c r="B61" s="6"/>
      <c r="C61" s="242"/>
      <c r="D61" s="58"/>
      <c r="E61" s="53" t="s">
        <v>62</v>
      </c>
      <c r="F61" s="223"/>
      <c r="G61" s="216"/>
    </row>
    <row r="62" spans="2:8" s="87" customFormat="1">
      <c r="B62" s="6"/>
      <c r="C62" s="242"/>
      <c r="D62" s="58"/>
      <c r="E62" s="53" t="s">
        <v>69</v>
      </c>
      <c r="F62" s="216">
        <v>3109770806</v>
      </c>
      <c r="G62" s="216">
        <v>2274000000</v>
      </c>
      <c r="H62" s="19"/>
    </row>
    <row r="63" spans="2:8">
      <c r="B63" s="5" t="s">
        <v>63</v>
      </c>
      <c r="C63" s="20">
        <f>+SUM(C66:C71)</f>
        <v>511066648</v>
      </c>
      <c r="D63" s="20">
        <f>+SUM(D66:D71)</f>
        <v>511066648</v>
      </c>
      <c r="E63" s="213"/>
      <c r="F63" s="224"/>
      <c r="G63" s="217"/>
    </row>
    <row r="64" spans="2:8" s="87" customFormat="1">
      <c r="B64" s="5"/>
      <c r="C64" s="20"/>
      <c r="D64" s="55"/>
      <c r="E64" s="54" t="s">
        <v>442</v>
      </c>
      <c r="F64" s="217">
        <v>610380405</v>
      </c>
      <c r="G64" s="217">
        <v>1446151211</v>
      </c>
    </row>
    <row r="65" spans="2:8" s="87" customFormat="1">
      <c r="B65" s="6"/>
      <c r="C65" s="20"/>
      <c r="D65" s="20"/>
      <c r="E65" s="53" t="s">
        <v>436</v>
      </c>
      <c r="F65" s="224">
        <f>+F66+F67+F68</f>
        <v>0</v>
      </c>
      <c r="G65" s="217">
        <v>0</v>
      </c>
    </row>
    <row r="66" spans="2:8">
      <c r="B66" s="5" t="s">
        <v>468</v>
      </c>
      <c r="C66" s="20"/>
      <c r="D66" s="55"/>
      <c r="E66" s="54" t="s">
        <v>165</v>
      </c>
      <c r="F66" s="224">
        <v>0</v>
      </c>
      <c r="G66" s="217">
        <v>0</v>
      </c>
    </row>
    <row r="67" spans="2:8">
      <c r="B67" s="6" t="s">
        <v>389</v>
      </c>
      <c r="C67" s="20">
        <f>+'Anexo 5d-5h'!C71</f>
        <v>511066648</v>
      </c>
      <c r="D67" s="20">
        <f>+'Anexo 5d-5h'!D71</f>
        <v>511066648</v>
      </c>
      <c r="E67" s="54" t="s">
        <v>70</v>
      </c>
      <c r="F67" s="224">
        <v>0</v>
      </c>
      <c r="G67" s="217">
        <v>0</v>
      </c>
    </row>
    <row r="68" spans="2:8">
      <c r="B68" s="6" t="s">
        <v>65</v>
      </c>
      <c r="C68" s="20">
        <v>0</v>
      </c>
      <c r="D68" s="20">
        <v>0</v>
      </c>
      <c r="E68" s="54" t="s">
        <v>375</v>
      </c>
      <c r="F68" s="224">
        <v>0</v>
      </c>
      <c r="G68" s="217">
        <v>0</v>
      </c>
    </row>
    <row r="69" spans="2:8">
      <c r="B69" s="6"/>
      <c r="C69" s="20"/>
      <c r="D69" s="55"/>
      <c r="E69" s="54" t="s">
        <v>283</v>
      </c>
      <c r="F69" s="224">
        <v>-124627045</v>
      </c>
      <c r="G69" s="217">
        <v>-226366</v>
      </c>
      <c r="H69" s="19"/>
    </row>
    <row r="70" spans="2:8">
      <c r="B70" s="6"/>
      <c r="C70" s="20"/>
      <c r="D70" s="20"/>
      <c r="E70" s="54" t="s">
        <v>376</v>
      </c>
      <c r="F70" s="224">
        <v>-448632166</v>
      </c>
      <c r="G70" s="217">
        <v>-124400679</v>
      </c>
      <c r="H70" s="19"/>
    </row>
    <row r="71" spans="2:8">
      <c r="B71" s="6"/>
      <c r="C71" s="20"/>
      <c r="D71" s="20"/>
      <c r="E71" s="54"/>
      <c r="F71" s="229"/>
      <c r="G71" s="220"/>
    </row>
    <row r="72" spans="2:8">
      <c r="B72" s="5"/>
      <c r="C72" s="20"/>
      <c r="D72" s="55"/>
      <c r="E72" s="54"/>
      <c r="F72" s="224"/>
      <c r="G72" s="217"/>
      <c r="H72" s="19"/>
    </row>
    <row r="73" spans="2:8">
      <c r="B73" s="5" t="s">
        <v>66</v>
      </c>
      <c r="C73" s="20">
        <f>+C74</f>
        <v>0</v>
      </c>
      <c r="D73" s="55">
        <f>+D74</f>
        <v>0</v>
      </c>
      <c r="E73" s="54"/>
      <c r="F73" s="224"/>
      <c r="G73" s="217"/>
      <c r="H73" s="39"/>
    </row>
    <row r="74" spans="2:8">
      <c r="B74" s="6" t="s">
        <v>67</v>
      </c>
      <c r="C74" s="20"/>
      <c r="D74" s="55"/>
      <c r="E74" s="54"/>
      <c r="F74" s="229"/>
      <c r="G74" s="220"/>
      <c r="H74" s="40"/>
    </row>
    <row r="75" spans="2:8">
      <c r="B75" s="6"/>
      <c r="C75" s="20"/>
      <c r="D75" s="55"/>
      <c r="E75" s="57"/>
      <c r="F75" s="229"/>
      <c r="G75" s="220"/>
      <c r="H75" s="40"/>
    </row>
    <row r="76" spans="2:8" ht="15.75" thickBot="1">
      <c r="B76" s="5" t="s">
        <v>68</v>
      </c>
      <c r="C76" s="8">
        <f>+C40+C46+C58+C59+C63+C73</f>
        <v>1518897051</v>
      </c>
      <c r="D76" s="8">
        <f>+D40+D46+D58+D59+D63+D73</f>
        <v>1830206222</v>
      </c>
      <c r="E76" s="59" t="s">
        <v>343</v>
      </c>
      <c r="F76" s="231">
        <f>SUM(F62:F70)</f>
        <v>3146892000</v>
      </c>
      <c r="G76" s="221">
        <f>SUM(G62:G70)</f>
        <v>3595524166</v>
      </c>
      <c r="H76" s="40"/>
    </row>
    <row r="77" spans="2:8">
      <c r="B77" s="405" t="s">
        <v>75</v>
      </c>
      <c r="C77" s="407">
        <f>+C37+C76</f>
        <v>4790972550</v>
      </c>
      <c r="D77" s="407">
        <f>+D37+D76</f>
        <v>3811138646</v>
      </c>
      <c r="E77" s="409" t="s">
        <v>71</v>
      </c>
      <c r="F77" s="407">
        <f>+F59+F76</f>
        <v>4790972550</v>
      </c>
      <c r="G77" s="411">
        <f>+G59+G76</f>
        <v>3811138646</v>
      </c>
      <c r="H77" s="19"/>
    </row>
    <row r="78" spans="2:8" ht="15.75" thickBot="1">
      <c r="B78" s="406"/>
      <c r="C78" s="408"/>
      <c r="D78" s="408"/>
      <c r="E78" s="410"/>
      <c r="F78" s="408"/>
      <c r="G78" s="412"/>
      <c r="H78" s="19"/>
    </row>
    <row r="79" spans="2:8">
      <c r="F79" s="60"/>
    </row>
    <row r="80" spans="2:8" ht="15.75" thickBot="1">
      <c r="H80" s="19"/>
    </row>
    <row r="81" spans="2:8" ht="15" customHeight="1">
      <c r="B81" s="413"/>
      <c r="C81" s="401" t="s">
        <v>8</v>
      </c>
      <c r="D81" s="401" t="s">
        <v>76</v>
      </c>
      <c r="E81" s="399"/>
      <c r="F81" s="401" t="s">
        <v>8</v>
      </c>
      <c r="G81" s="403" t="s">
        <v>76</v>
      </c>
    </row>
    <row r="82" spans="2:8">
      <c r="B82" s="414"/>
      <c r="C82" s="402"/>
      <c r="D82" s="402"/>
      <c r="E82" s="400"/>
      <c r="F82" s="402"/>
      <c r="G82" s="404"/>
    </row>
    <row r="83" spans="2:8">
      <c r="B83" s="61" t="s">
        <v>356</v>
      </c>
      <c r="C83" s="243">
        <f>SUM(C84:C85)</f>
        <v>737450205</v>
      </c>
      <c r="D83" s="243">
        <f>SUM(D84:D85)</f>
        <v>69476989</v>
      </c>
      <c r="E83" s="62" t="s">
        <v>357</v>
      </c>
      <c r="F83" s="243">
        <f>SUM(F84:F85)</f>
        <v>737450205</v>
      </c>
      <c r="G83" s="243">
        <f>SUM(G84:G85)</f>
        <v>69476989</v>
      </c>
    </row>
    <row r="84" spans="2:8">
      <c r="B84" s="63" t="s">
        <v>447</v>
      </c>
      <c r="C84" s="244">
        <v>1831682</v>
      </c>
      <c r="D84" s="340">
        <v>68300940</v>
      </c>
      <c r="E84" s="65" t="s">
        <v>449</v>
      </c>
      <c r="F84" s="64">
        <v>737450205</v>
      </c>
      <c r="G84" s="64">
        <v>69476989</v>
      </c>
    </row>
    <row r="85" spans="2:8" ht="15.75" thickBot="1">
      <c r="B85" s="66" t="s">
        <v>448</v>
      </c>
      <c r="C85" s="245">
        <v>735618523</v>
      </c>
      <c r="D85" s="341">
        <v>1176049</v>
      </c>
      <c r="E85" s="68"/>
      <c r="F85" s="67"/>
      <c r="G85" s="69"/>
    </row>
    <row r="88" spans="2:8">
      <c r="B88" s="415" t="s">
        <v>463</v>
      </c>
      <c r="C88" s="415"/>
      <c r="D88" s="415"/>
      <c r="E88" s="415"/>
      <c r="F88" s="415"/>
      <c r="G88" s="415"/>
      <c r="H88" s="292"/>
    </row>
  </sheetData>
  <mergeCells count="20">
    <mergeCell ref="B88:G88"/>
    <mergeCell ref="D8:D9"/>
    <mergeCell ref="E8:E9"/>
    <mergeCell ref="F8:F9"/>
    <mergeCell ref="G8:G9"/>
    <mergeCell ref="B4:G6"/>
    <mergeCell ref="B8:B9"/>
    <mergeCell ref="C8:C9"/>
    <mergeCell ref="E81:E82"/>
    <mergeCell ref="F81:F82"/>
    <mergeCell ref="G81:G82"/>
    <mergeCell ref="B77:B78"/>
    <mergeCell ref="C77:C78"/>
    <mergeCell ref="D77:D78"/>
    <mergeCell ref="E77:E78"/>
    <mergeCell ref="F77:F78"/>
    <mergeCell ref="G77:G78"/>
    <mergeCell ref="B81:B82"/>
    <mergeCell ref="C81:C82"/>
    <mergeCell ref="D81:D82"/>
  </mergeCell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4:G50"/>
  <sheetViews>
    <sheetView showGridLines="0" topLeftCell="A10" zoomScale="102" zoomScaleNormal="102" workbookViewId="0">
      <selection activeCell="F23" sqref="F23"/>
    </sheetView>
  </sheetViews>
  <sheetFormatPr baseColWidth="10" defaultColWidth="10.85546875" defaultRowHeight="15"/>
  <cols>
    <col min="2" max="2" width="47" bestFit="1" customWidth="1"/>
    <col min="3" max="3" width="16.85546875" customWidth="1"/>
    <col min="4" max="4" width="17.42578125" bestFit="1" customWidth="1"/>
    <col min="6" max="6" width="12.85546875" bestFit="1" customWidth="1"/>
    <col min="8" max="8" width="17.28515625" customWidth="1"/>
  </cols>
  <sheetData>
    <row r="4" spans="2:4">
      <c r="B4" s="422" t="s">
        <v>564</v>
      </c>
      <c r="C4" s="422"/>
      <c r="D4" s="422"/>
    </row>
    <row r="5" spans="2:4">
      <c r="B5" s="422"/>
      <c r="C5" s="422"/>
      <c r="D5" s="422"/>
    </row>
    <row r="7" spans="2:4" ht="22.5">
      <c r="B7" s="191"/>
      <c r="C7" s="192" t="s">
        <v>77</v>
      </c>
      <c r="D7" s="158" t="s">
        <v>78</v>
      </c>
    </row>
    <row r="8" spans="2:4">
      <c r="B8" s="193" t="s">
        <v>79</v>
      </c>
      <c r="C8" s="194">
        <f>+SUM(C9:C16)</f>
        <v>96000553</v>
      </c>
      <c r="D8" s="194">
        <f>+SUM(D9:D16)</f>
        <v>3058054</v>
      </c>
    </row>
    <row r="9" spans="2:4">
      <c r="B9" s="195" t="s">
        <v>80</v>
      </c>
      <c r="C9" s="196"/>
      <c r="D9" s="200"/>
    </row>
    <row r="10" spans="2:4">
      <c r="B10" s="197" t="s">
        <v>81</v>
      </c>
      <c r="C10" s="198">
        <v>564317</v>
      </c>
      <c r="D10" s="198">
        <v>0</v>
      </c>
    </row>
    <row r="11" spans="2:4">
      <c r="B11" s="197" t="s">
        <v>82</v>
      </c>
      <c r="C11" s="247">
        <v>31398332</v>
      </c>
      <c r="D11" s="198">
        <v>640000</v>
      </c>
    </row>
    <row r="12" spans="2:4">
      <c r="B12" s="195" t="s">
        <v>83</v>
      </c>
      <c r="C12" s="196"/>
      <c r="D12" s="200"/>
    </row>
    <row r="13" spans="2:4">
      <c r="B13" s="197" t="s">
        <v>84</v>
      </c>
      <c r="C13" s="198">
        <v>4117759</v>
      </c>
      <c r="D13" s="198">
        <v>0</v>
      </c>
    </row>
    <row r="14" spans="2:4">
      <c r="B14" s="197" t="s">
        <v>85</v>
      </c>
      <c r="C14" s="198">
        <v>7151438</v>
      </c>
      <c r="D14" s="198">
        <v>0</v>
      </c>
    </row>
    <row r="15" spans="2:4">
      <c r="B15" s="199" t="s">
        <v>86</v>
      </c>
      <c r="C15" s="247">
        <v>30739401</v>
      </c>
      <c r="D15" s="198">
        <v>1024677</v>
      </c>
    </row>
    <row r="16" spans="2:4">
      <c r="B16" s="199" t="s">
        <v>87</v>
      </c>
      <c r="C16" s="247">
        <f>+'Anexo 5s-5w'!C33</f>
        <v>22029306</v>
      </c>
      <c r="D16" s="198">
        <v>1393377</v>
      </c>
    </row>
    <row r="17" spans="2:6">
      <c r="B17" s="193" t="s">
        <v>88</v>
      </c>
      <c r="C17" s="194">
        <f>SUM(C18:C20)</f>
        <v>-29636529</v>
      </c>
      <c r="D17" s="194">
        <f>SUM(D18:D20)</f>
        <v>-5950781</v>
      </c>
    </row>
    <row r="18" spans="2:6">
      <c r="B18" s="199" t="s">
        <v>89</v>
      </c>
      <c r="C18" s="201">
        <v>-3690321</v>
      </c>
      <c r="D18" s="200">
        <v>0</v>
      </c>
    </row>
    <row r="19" spans="2:6">
      <c r="B19" s="199" t="s">
        <v>90</v>
      </c>
      <c r="C19" s="201">
        <f>-'Anexo 5s-5w'!C45</f>
        <v>-24108769</v>
      </c>
      <c r="D19" s="201">
        <f>-'Anexo 5s-5w'!D45</f>
        <v>-5950781</v>
      </c>
    </row>
    <row r="20" spans="2:6">
      <c r="B20" s="199" t="s">
        <v>91</v>
      </c>
      <c r="C20" s="201">
        <f>-'Anexo 5s-5w'!C53</f>
        <v>-1837439</v>
      </c>
      <c r="D20" s="201">
        <v>0</v>
      </c>
      <c r="F20" s="19"/>
    </row>
    <row r="21" spans="2:6">
      <c r="B21" s="193" t="s">
        <v>92</v>
      </c>
      <c r="C21" s="194">
        <f>+C8+C17</f>
        <v>66364024</v>
      </c>
      <c r="D21" s="194">
        <f>+D8+D17</f>
        <v>-2892727</v>
      </c>
    </row>
    <row r="22" spans="2:6">
      <c r="B22" s="329" t="s">
        <v>578</v>
      </c>
      <c r="C22" s="202">
        <f>SUM(C23:C25)</f>
        <v>-545455</v>
      </c>
      <c r="D22" s="202">
        <f>SUM(D23:D25)</f>
        <v>-3997337</v>
      </c>
    </row>
    <row r="23" spans="2:6">
      <c r="B23" s="199" t="s">
        <v>93</v>
      </c>
      <c r="C23" s="201">
        <v>-545455</v>
      </c>
      <c r="D23" s="200">
        <v>-2337402</v>
      </c>
    </row>
    <row r="24" spans="2:6">
      <c r="B24" s="199" t="s">
        <v>94</v>
      </c>
      <c r="C24" s="201">
        <v>0</v>
      </c>
      <c r="D24" s="200">
        <v>-1345879</v>
      </c>
    </row>
    <row r="25" spans="2:6">
      <c r="B25" s="199" t="s">
        <v>95</v>
      </c>
      <c r="C25" s="201">
        <v>0</v>
      </c>
      <c r="D25" s="200">
        <f>-'Anexo 5s-5w'!D53</f>
        <v>-314056</v>
      </c>
    </row>
    <row r="26" spans="2:6">
      <c r="B26" s="195" t="s">
        <v>96</v>
      </c>
      <c r="C26" s="202">
        <f>SUM(C27:C32)</f>
        <v>-583429190</v>
      </c>
      <c r="D26" s="202">
        <f>SUM(D27:D32)</f>
        <v>-138110771</v>
      </c>
    </row>
    <row r="27" spans="2:6">
      <c r="B27" s="199" t="s">
        <v>97</v>
      </c>
      <c r="C27" s="201">
        <v>-95753848</v>
      </c>
      <c r="D27" s="200">
        <v>-28540256</v>
      </c>
    </row>
    <row r="28" spans="2:6">
      <c r="B28" s="199" t="s">
        <v>98</v>
      </c>
      <c r="C28" s="201">
        <v>0</v>
      </c>
      <c r="D28" s="200">
        <v>0</v>
      </c>
    </row>
    <row r="29" spans="2:6">
      <c r="B29" s="199" t="s">
        <v>99</v>
      </c>
      <c r="C29" s="201">
        <v>-11842364</v>
      </c>
      <c r="D29" s="200">
        <v>-916364</v>
      </c>
    </row>
    <row r="30" spans="2:6">
      <c r="B30" s="199" t="s">
        <v>100</v>
      </c>
      <c r="C30" s="201">
        <v>-1829556</v>
      </c>
      <c r="D30" s="200">
        <v>-914778</v>
      </c>
    </row>
    <row r="31" spans="2:6">
      <c r="B31" s="199" t="s">
        <v>101</v>
      </c>
      <c r="C31" s="201">
        <f>-773926</f>
        <v>-773926</v>
      </c>
      <c r="D31" s="200">
        <v>-211320</v>
      </c>
    </row>
    <row r="32" spans="2:6">
      <c r="B32" s="199" t="s">
        <v>102</v>
      </c>
      <c r="C32" s="201">
        <f>-'Anexo 5s-5w'!C83</f>
        <v>-473229496</v>
      </c>
      <c r="D32" s="200">
        <f>-'Anexo 5s-5w'!D83</f>
        <v>-107528053</v>
      </c>
    </row>
    <row r="33" spans="2:5">
      <c r="B33" s="193" t="s">
        <v>103</v>
      </c>
      <c r="C33" s="194">
        <f>+C21+C22+C26</f>
        <v>-517610621</v>
      </c>
      <c r="D33" s="194">
        <f>+D21+D22+D26</f>
        <v>-145000835</v>
      </c>
    </row>
    <row r="34" spans="2:5">
      <c r="B34" s="195" t="s">
        <v>104</v>
      </c>
      <c r="C34" s="203"/>
      <c r="D34" s="202"/>
    </row>
    <row r="35" spans="2:5">
      <c r="B35" s="199" t="s">
        <v>105</v>
      </c>
      <c r="C35" s="201">
        <f>+'Anexo 5x-5z'!C13</f>
        <v>30288003</v>
      </c>
      <c r="D35" s="200">
        <f>+'Anexo 5x-5z'!D13</f>
        <v>2456368</v>
      </c>
    </row>
    <row r="36" spans="2:5">
      <c r="B36" s="199" t="s">
        <v>106</v>
      </c>
      <c r="C36" s="201">
        <v>0</v>
      </c>
      <c r="D36" s="200">
        <v>0</v>
      </c>
    </row>
    <row r="37" spans="2:5">
      <c r="B37" s="195" t="s">
        <v>107</v>
      </c>
      <c r="C37" s="203"/>
      <c r="D37" s="202"/>
    </row>
    <row r="38" spans="2:5">
      <c r="B38" s="195" t="s">
        <v>108</v>
      </c>
      <c r="C38" s="203"/>
      <c r="D38" s="202"/>
    </row>
    <row r="39" spans="2:5">
      <c r="B39" s="199" t="s">
        <v>109</v>
      </c>
      <c r="C39" s="201">
        <f>+'Anexo 5x-5z'!C29</f>
        <v>47572881</v>
      </c>
      <c r="D39" s="200">
        <f>+'Anexo 5x-5z'!D29</f>
        <v>21062006</v>
      </c>
    </row>
    <row r="40" spans="2:5">
      <c r="B40" s="199" t="s">
        <v>110</v>
      </c>
      <c r="C40" s="201">
        <v>24461471</v>
      </c>
      <c r="D40" s="200">
        <v>-2748761</v>
      </c>
    </row>
    <row r="41" spans="2:5">
      <c r="B41" s="195" t="s">
        <v>111</v>
      </c>
      <c r="C41" s="203"/>
      <c r="D41" s="202"/>
    </row>
    <row r="42" spans="2:5">
      <c r="B42" s="199" t="s">
        <v>112</v>
      </c>
      <c r="C42" s="201">
        <f>-'Anexo 5x-5z'!C36</f>
        <v>-10076115</v>
      </c>
      <c r="D42" s="200">
        <f>-'Anexo 5x-5z'!D36</f>
        <v>0</v>
      </c>
    </row>
    <row r="43" spans="2:5">
      <c r="B43" s="199" t="s">
        <v>110</v>
      </c>
      <c r="C43" s="201">
        <v>-23267785</v>
      </c>
      <c r="D43" s="200">
        <v>-169457</v>
      </c>
    </row>
    <row r="44" spans="2:5">
      <c r="B44" s="193" t="s">
        <v>113</v>
      </c>
      <c r="C44" s="194">
        <f>SUM(C33:C43)</f>
        <v>-448632166</v>
      </c>
      <c r="D44" s="194">
        <f>SUM(D33:D43)</f>
        <v>-124400679</v>
      </c>
    </row>
    <row r="45" spans="2:5">
      <c r="B45" s="204" t="s">
        <v>114</v>
      </c>
      <c r="C45" s="194">
        <v>0</v>
      </c>
      <c r="D45" s="202">
        <v>0</v>
      </c>
    </row>
    <row r="46" spans="2:5">
      <c r="B46" s="204" t="s">
        <v>115</v>
      </c>
      <c r="C46" s="194">
        <v>0</v>
      </c>
      <c r="D46" s="202">
        <v>0</v>
      </c>
    </row>
    <row r="47" spans="2:5">
      <c r="B47" s="193" t="s">
        <v>116</v>
      </c>
      <c r="C47" s="194">
        <f>+C44-C45-C46</f>
        <v>-448632166</v>
      </c>
      <c r="D47" s="194">
        <f>SUM(D44:D46)</f>
        <v>-124400679</v>
      </c>
      <c r="E47" s="19"/>
    </row>
    <row r="48" spans="2:5">
      <c r="C48" s="19"/>
      <c r="D48" s="19"/>
    </row>
    <row r="49" spans="2:7">
      <c r="B49" s="4" t="s">
        <v>565</v>
      </c>
      <c r="C49" s="19"/>
      <c r="D49" s="4"/>
      <c r="E49" s="87"/>
      <c r="F49" s="342"/>
      <c r="G49" s="342"/>
    </row>
    <row r="50" spans="2:7">
      <c r="B50" s="415" t="s">
        <v>463</v>
      </c>
      <c r="C50" s="415"/>
      <c r="D50" s="415"/>
      <c r="E50" s="415"/>
      <c r="F50" s="415"/>
    </row>
  </sheetData>
  <mergeCells count="2">
    <mergeCell ref="B4:D5"/>
    <mergeCell ref="B50:F50"/>
  </mergeCells>
  <pageMargins left="0.70866141732283472" right="0.70866141732283472" top="1.3385826771653544" bottom="0.74803149606299213" header="0.31496062992125984" footer="0.31496062992125984"/>
  <pageSetup paperSize="9" scale="6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4:P25"/>
  <sheetViews>
    <sheetView showGridLines="0" zoomScale="102" zoomScaleNormal="102" workbookViewId="0">
      <selection activeCell="B6" sqref="B6:N6"/>
    </sheetView>
  </sheetViews>
  <sheetFormatPr baseColWidth="10" defaultColWidth="10.85546875" defaultRowHeight="15"/>
  <cols>
    <col min="1" max="1" width="4.85546875" customWidth="1"/>
    <col min="2" max="2" width="17.5703125" customWidth="1"/>
    <col min="3" max="3" width="16.42578125" customWidth="1"/>
    <col min="4" max="4" width="15" bestFit="1" customWidth="1"/>
    <col min="5" max="5" width="12.42578125" bestFit="1" customWidth="1"/>
    <col min="6" max="6" width="15" customWidth="1"/>
    <col min="7" max="7" width="16.85546875" customWidth="1"/>
    <col min="8" max="8" width="14.140625" bestFit="1" customWidth="1"/>
    <col min="9" max="9" width="14.140625" style="87" customWidth="1"/>
    <col min="10" max="10" width="14.140625" bestFit="1" customWidth="1"/>
    <col min="11" max="11" width="15.42578125" customWidth="1"/>
    <col min="12" max="12" width="16.140625" customWidth="1"/>
    <col min="13" max="13" width="15" bestFit="1" customWidth="1"/>
    <col min="14" max="14" width="14.140625" bestFit="1" customWidth="1"/>
    <col min="15" max="16" width="13.5703125" bestFit="1" customWidth="1"/>
  </cols>
  <sheetData>
    <row r="4" spans="1:15" ht="15.75">
      <c r="B4" s="424" t="s">
        <v>545</v>
      </c>
      <c r="C4" s="424"/>
      <c r="D4" s="424"/>
      <c r="E4" s="424"/>
      <c r="F4" s="424"/>
      <c r="G4" s="424"/>
      <c r="H4" s="424"/>
      <c r="I4" s="424"/>
      <c r="J4" s="424"/>
      <c r="K4" s="424"/>
      <c r="L4" s="424"/>
      <c r="M4" s="424"/>
      <c r="N4" s="424"/>
    </row>
    <row r="5" spans="1:15" ht="15.75">
      <c r="A5" s="10"/>
      <c r="B5" s="425" t="s">
        <v>566</v>
      </c>
      <c r="C5" s="425"/>
      <c r="D5" s="425"/>
      <c r="E5" s="425"/>
      <c r="F5" s="425"/>
      <c r="G5" s="425"/>
      <c r="H5" s="425"/>
      <c r="I5" s="425"/>
      <c r="J5" s="425"/>
      <c r="K5" s="425"/>
      <c r="L5" s="425"/>
      <c r="M5" s="425"/>
      <c r="N5" s="425"/>
    </row>
    <row r="6" spans="1:15" ht="15.75">
      <c r="A6" s="10"/>
      <c r="B6" s="424" t="s">
        <v>145</v>
      </c>
      <c r="C6" s="424"/>
      <c r="D6" s="424"/>
      <c r="E6" s="424"/>
      <c r="F6" s="424"/>
      <c r="G6" s="424"/>
      <c r="H6" s="424"/>
      <c r="I6" s="424"/>
      <c r="J6" s="424"/>
      <c r="K6" s="424"/>
      <c r="L6" s="424"/>
      <c r="M6" s="424"/>
      <c r="N6" s="424"/>
    </row>
    <row r="7" spans="1:15" ht="15.75">
      <c r="A7" s="10"/>
      <c r="B7" s="70"/>
      <c r="C7" s="70"/>
      <c r="D7" s="70"/>
      <c r="E7" s="70"/>
      <c r="F7" s="70"/>
      <c r="G7" s="70"/>
      <c r="H7" s="70"/>
      <c r="I7" s="79"/>
      <c r="J7" s="70"/>
      <c r="K7" s="70"/>
      <c r="L7" s="70"/>
      <c r="M7" s="70"/>
      <c r="N7" s="70"/>
    </row>
    <row r="8" spans="1:15">
      <c r="B8" s="423" t="s">
        <v>146</v>
      </c>
      <c r="C8" s="423" t="s">
        <v>147</v>
      </c>
      <c r="D8" s="423"/>
      <c r="E8" s="423"/>
      <c r="F8" s="423"/>
      <c r="G8" s="423" t="s">
        <v>148</v>
      </c>
      <c r="H8" s="423"/>
      <c r="I8" s="423"/>
      <c r="J8" s="423"/>
      <c r="K8" s="423" t="s">
        <v>149</v>
      </c>
      <c r="L8" s="423"/>
      <c r="M8" s="423" t="s">
        <v>150</v>
      </c>
      <c r="N8" s="423"/>
    </row>
    <row r="9" spans="1:15">
      <c r="B9" s="423"/>
      <c r="C9" s="423" t="s">
        <v>151</v>
      </c>
      <c r="D9" s="423" t="s">
        <v>152</v>
      </c>
      <c r="E9" s="423" t="s">
        <v>153</v>
      </c>
      <c r="F9" s="423" t="s">
        <v>154</v>
      </c>
      <c r="G9" s="423" t="s">
        <v>155</v>
      </c>
      <c r="H9" s="423" t="s">
        <v>364</v>
      </c>
      <c r="I9" s="423" t="s">
        <v>385</v>
      </c>
      <c r="J9" s="423" t="s">
        <v>156</v>
      </c>
      <c r="K9" s="423" t="s">
        <v>158</v>
      </c>
      <c r="L9" s="423" t="s">
        <v>159</v>
      </c>
      <c r="M9" s="114" t="s">
        <v>160</v>
      </c>
      <c r="N9" s="423" t="s">
        <v>162</v>
      </c>
    </row>
    <row r="10" spans="1:15">
      <c r="B10" s="423"/>
      <c r="C10" s="423"/>
      <c r="D10" s="423"/>
      <c r="E10" s="423"/>
      <c r="F10" s="423"/>
      <c r="G10" s="423"/>
      <c r="H10" s="423"/>
      <c r="I10" s="423"/>
      <c r="J10" s="423"/>
      <c r="K10" s="423"/>
      <c r="L10" s="423"/>
      <c r="M10" s="114" t="s">
        <v>161</v>
      </c>
      <c r="N10" s="423"/>
      <c r="O10" s="19"/>
    </row>
    <row r="11" spans="1:15" ht="25.5">
      <c r="B11" s="124" t="s">
        <v>344</v>
      </c>
      <c r="C11" s="186">
        <v>0</v>
      </c>
      <c r="D11" s="186">
        <f>+'Balance General'!G64</f>
        <v>1446151211</v>
      </c>
      <c r="E11" s="186">
        <v>0</v>
      </c>
      <c r="F11" s="186">
        <f>+'Balance General'!G62</f>
        <v>2274000000</v>
      </c>
      <c r="G11" s="186">
        <f>+'Balance General'!G66</f>
        <v>0</v>
      </c>
      <c r="H11" s="186">
        <v>0</v>
      </c>
      <c r="I11" s="186"/>
      <c r="J11" s="186">
        <f>+'Balance General'!G68</f>
        <v>0</v>
      </c>
      <c r="K11" s="186">
        <f>+'Balance General'!G69</f>
        <v>-226366</v>
      </c>
      <c r="L11" s="186">
        <f>+'Balance General'!G70</f>
        <v>-124400679</v>
      </c>
      <c r="M11" s="186">
        <v>0</v>
      </c>
      <c r="N11" s="186">
        <f>SUM(C11:L11)</f>
        <v>3595524166</v>
      </c>
      <c r="O11" s="19"/>
    </row>
    <row r="12" spans="1:15" ht="25.5">
      <c r="B12" s="110" t="s">
        <v>164</v>
      </c>
      <c r="C12" s="187">
        <v>0</v>
      </c>
      <c r="D12" s="187">
        <v>0</v>
      </c>
      <c r="E12" s="188"/>
      <c r="F12" s="107"/>
      <c r="G12" s="107">
        <v>0</v>
      </c>
      <c r="H12" s="112">
        <v>0</v>
      </c>
      <c r="I12" s="112"/>
      <c r="J12" s="187">
        <v>0</v>
      </c>
      <c r="K12" s="112">
        <f>+'Balance General'!F69</f>
        <v>-124627045</v>
      </c>
      <c r="L12" s="112">
        <f>-K12</f>
        <v>124627045</v>
      </c>
      <c r="M12" s="189">
        <v>0</v>
      </c>
      <c r="N12" s="186">
        <f>SUM(C12:L12)</f>
        <v>0</v>
      </c>
    </row>
    <row r="13" spans="1:15" ht="34.5" customHeight="1">
      <c r="B13" s="124" t="s">
        <v>157</v>
      </c>
      <c r="C13" s="187">
        <v>0</v>
      </c>
      <c r="D13" s="187">
        <f>+'Balance General'!F64-'Balance General'!G64</f>
        <v>-835770806</v>
      </c>
      <c r="E13" s="187">
        <v>0</v>
      </c>
      <c r="F13" s="187">
        <f>+'Balance General'!F62-'Balance General'!G62</f>
        <v>835770806</v>
      </c>
      <c r="G13" s="189">
        <v>0</v>
      </c>
      <c r="H13" s="189">
        <v>0</v>
      </c>
      <c r="I13" s="189"/>
      <c r="J13" s="189">
        <v>0</v>
      </c>
      <c r="K13" s="189">
        <v>0</v>
      </c>
      <c r="L13" s="189">
        <v>0</v>
      </c>
      <c r="M13" s="189">
        <f>SUM(C13:L13)</f>
        <v>0</v>
      </c>
      <c r="N13" s="186">
        <v>0</v>
      </c>
    </row>
    <row r="14" spans="1:15" ht="27" customHeight="1">
      <c r="B14" s="124" t="s">
        <v>165</v>
      </c>
      <c r="C14" s="189">
        <v>0</v>
      </c>
      <c r="D14" s="189">
        <v>0</v>
      </c>
      <c r="E14" s="189">
        <v>0</v>
      </c>
      <c r="F14" s="189">
        <v>0</v>
      </c>
      <c r="G14" s="190">
        <f>+'Balance General'!F66-'Balance General'!G66</f>
        <v>0</v>
      </c>
      <c r="H14" s="189">
        <v>0</v>
      </c>
      <c r="I14" s="189">
        <f>+'Balance General'!F67-'Balance General'!G67</f>
        <v>0</v>
      </c>
      <c r="J14" s="189">
        <v>0</v>
      </c>
      <c r="K14" s="189">
        <v>0</v>
      </c>
      <c r="L14" s="189">
        <v>0</v>
      </c>
      <c r="M14" s="189">
        <f>+G14</f>
        <v>0</v>
      </c>
      <c r="N14" s="186">
        <v>0</v>
      </c>
    </row>
    <row r="15" spans="1:15" ht="27" customHeight="1">
      <c r="B15" s="124" t="s">
        <v>363</v>
      </c>
      <c r="C15" s="189">
        <v>0</v>
      </c>
      <c r="D15" s="189">
        <v>0</v>
      </c>
      <c r="E15" s="189">
        <v>0</v>
      </c>
      <c r="F15" s="189">
        <v>0</v>
      </c>
      <c r="G15" s="190">
        <v>0</v>
      </c>
      <c r="H15" s="190">
        <v>0</v>
      </c>
      <c r="I15" s="190"/>
      <c r="J15" s="189">
        <v>0</v>
      </c>
      <c r="K15" s="187">
        <v>0</v>
      </c>
      <c r="L15" s="189">
        <v>0</v>
      </c>
      <c r="M15" s="189">
        <f>SUM(H15:L15)</f>
        <v>0</v>
      </c>
      <c r="N15" s="186">
        <v>0</v>
      </c>
    </row>
    <row r="16" spans="1:15" ht="25.5">
      <c r="B16" s="124" t="s">
        <v>345</v>
      </c>
      <c r="C16" s="189">
        <v>0</v>
      </c>
      <c r="D16" s="189">
        <v>0</v>
      </c>
      <c r="E16" s="189">
        <v>0</v>
      </c>
      <c r="F16" s="189">
        <v>0</v>
      </c>
      <c r="G16" s="186">
        <v>0</v>
      </c>
      <c r="H16" s="186">
        <v>0</v>
      </c>
      <c r="I16" s="186"/>
      <c r="J16" s="186">
        <v>0</v>
      </c>
      <c r="K16" s="80">
        <v>0</v>
      </c>
      <c r="L16" s="189">
        <f>+'Balance General'!F70</f>
        <v>-448632166</v>
      </c>
      <c r="M16" s="189">
        <f>+L16</f>
        <v>-448632166</v>
      </c>
      <c r="N16" s="186">
        <v>0</v>
      </c>
    </row>
    <row r="17" spans="2:16" ht="27" customHeight="1">
      <c r="B17" s="126" t="s">
        <v>358</v>
      </c>
      <c r="C17" s="186">
        <f>SUM(C11:C16)</f>
        <v>0</v>
      </c>
      <c r="D17" s="186">
        <f t="shared" ref="D17:L17" si="0">SUM(D11:D16)</f>
        <v>610380405</v>
      </c>
      <c r="E17" s="186">
        <f t="shared" si="0"/>
        <v>0</v>
      </c>
      <c r="F17" s="186">
        <f t="shared" si="0"/>
        <v>3109770806</v>
      </c>
      <c r="G17" s="186">
        <f t="shared" si="0"/>
        <v>0</v>
      </c>
      <c r="H17" s="186">
        <f t="shared" si="0"/>
        <v>0</v>
      </c>
      <c r="I17" s="186">
        <f t="shared" si="0"/>
        <v>0</v>
      </c>
      <c r="J17" s="186">
        <f t="shared" si="0"/>
        <v>0</v>
      </c>
      <c r="K17" s="186">
        <f>SUM(K11:K16)</f>
        <v>-124853411</v>
      </c>
      <c r="L17" s="186">
        <f t="shared" si="0"/>
        <v>-448405800</v>
      </c>
      <c r="M17" s="186">
        <f>SUM(C17:L17)</f>
        <v>3146892000</v>
      </c>
      <c r="N17" s="186">
        <v>0</v>
      </c>
      <c r="O17" s="19"/>
      <c r="P17" s="19"/>
    </row>
    <row r="18" spans="2:16" ht="25.5">
      <c r="B18" s="126" t="s">
        <v>359</v>
      </c>
      <c r="C18" s="186">
        <f>+C11</f>
        <v>0</v>
      </c>
      <c r="D18" s="186">
        <f>+D11</f>
        <v>1446151211</v>
      </c>
      <c r="E18" s="112">
        <f>+E11</f>
        <v>0</v>
      </c>
      <c r="F18" s="112">
        <f>+F11</f>
        <v>2274000000</v>
      </c>
      <c r="G18" s="186">
        <f>+G11</f>
        <v>0</v>
      </c>
      <c r="H18" s="186">
        <v>0</v>
      </c>
      <c r="I18" s="186">
        <v>0</v>
      </c>
      <c r="J18" s="186">
        <f>+J11</f>
        <v>0</v>
      </c>
      <c r="K18" s="186">
        <f>+K11</f>
        <v>-226366</v>
      </c>
      <c r="L18" s="186">
        <f>+L11</f>
        <v>-124400679</v>
      </c>
      <c r="M18" s="186">
        <f>+M11</f>
        <v>0</v>
      </c>
      <c r="N18" s="186">
        <f>+N11</f>
        <v>3595524166</v>
      </c>
      <c r="O18" s="19"/>
      <c r="P18" s="19"/>
    </row>
    <row r="19" spans="2:16">
      <c r="F19" s="19"/>
    </row>
    <row r="20" spans="2:16">
      <c r="B20" s="4" t="s">
        <v>565</v>
      </c>
    </row>
    <row r="21" spans="2:16" ht="16.5" customHeight="1">
      <c r="B21" s="303" t="s">
        <v>463</v>
      </c>
      <c r="C21" s="304"/>
      <c r="D21" s="305"/>
      <c r="E21" s="304"/>
      <c r="F21" s="304"/>
      <c r="G21" s="304"/>
      <c r="H21" s="304"/>
    </row>
    <row r="22" spans="2:16">
      <c r="B22" s="328"/>
      <c r="C22" s="42"/>
      <c r="D22" s="42"/>
      <c r="E22" s="42"/>
      <c r="F22" s="42"/>
      <c r="G22" s="42"/>
      <c r="H22" s="42"/>
      <c r="I22" s="42"/>
      <c r="J22" s="42"/>
      <c r="K22" s="42"/>
      <c r="L22" s="42"/>
      <c r="M22" s="42"/>
    </row>
    <row r="23" spans="2:16">
      <c r="B23" s="42"/>
      <c r="C23" s="42"/>
      <c r="D23" s="42"/>
      <c r="E23" s="42"/>
      <c r="F23" s="42"/>
      <c r="G23" s="42"/>
      <c r="H23" s="42"/>
      <c r="I23" s="42"/>
      <c r="J23" s="42"/>
      <c r="K23" s="42"/>
      <c r="L23" s="42"/>
      <c r="M23" s="42"/>
    </row>
    <row r="24" spans="2:16">
      <c r="B24" s="42"/>
      <c r="C24" s="42"/>
      <c r="D24" s="42"/>
      <c r="E24" s="42"/>
      <c r="F24" s="42"/>
      <c r="G24" s="42"/>
      <c r="H24" s="42"/>
      <c r="I24" s="42"/>
      <c r="J24" s="42"/>
      <c r="K24" s="42"/>
      <c r="L24" s="42"/>
      <c r="M24" s="42"/>
    </row>
    <row r="25" spans="2:16">
      <c r="B25" s="42"/>
      <c r="C25" s="42"/>
      <c r="D25" s="42"/>
      <c r="E25" s="42"/>
      <c r="F25" s="42"/>
      <c r="G25" s="42"/>
      <c r="H25" s="42"/>
      <c r="I25" s="42"/>
      <c r="J25" s="42"/>
      <c r="K25" s="42"/>
      <c r="L25" s="42"/>
      <c r="M25" s="42"/>
    </row>
  </sheetData>
  <mergeCells count="19">
    <mergeCell ref="H9:H10"/>
    <mergeCell ref="J9:J10"/>
    <mergeCell ref="N9:N10"/>
    <mergeCell ref="K9:K10"/>
    <mergeCell ref="L9:L10"/>
    <mergeCell ref="I9:I10"/>
    <mergeCell ref="B4:N4"/>
    <mergeCell ref="B5:N5"/>
    <mergeCell ref="B6:N6"/>
    <mergeCell ref="B8:B10"/>
    <mergeCell ref="C8:F8"/>
    <mergeCell ref="G8:J8"/>
    <mergeCell ref="K8:L8"/>
    <mergeCell ref="M8:N8"/>
    <mergeCell ref="C9:C10"/>
    <mergeCell ref="D9:D10"/>
    <mergeCell ref="E9:E10"/>
    <mergeCell ref="F9:F10"/>
    <mergeCell ref="G9:G10"/>
  </mergeCells>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4:F44"/>
  <sheetViews>
    <sheetView showGridLines="0" topLeftCell="A4" zoomScale="102" zoomScaleNormal="102" workbookViewId="0">
      <selection activeCell="C42" sqref="C42"/>
    </sheetView>
  </sheetViews>
  <sheetFormatPr baseColWidth="10" defaultColWidth="10.85546875" defaultRowHeight="15"/>
  <cols>
    <col min="2" max="2" width="74.85546875" bestFit="1" customWidth="1"/>
    <col min="3" max="3" width="14.5703125" bestFit="1" customWidth="1"/>
    <col min="4" max="4" width="16.5703125" customWidth="1"/>
    <col min="7" max="7" width="15.28515625" customWidth="1"/>
  </cols>
  <sheetData>
    <row r="4" spans="2:6">
      <c r="B4" s="422" t="s">
        <v>567</v>
      </c>
      <c r="C4" s="422"/>
      <c r="D4" s="422"/>
    </row>
    <row r="5" spans="2:6">
      <c r="B5" s="426" t="s">
        <v>566</v>
      </c>
      <c r="C5" s="426"/>
      <c r="D5" s="426"/>
    </row>
    <row r="6" spans="2:6">
      <c r="B6" s="427" t="s">
        <v>117</v>
      </c>
      <c r="C6" s="427"/>
      <c r="D6" s="427"/>
    </row>
    <row r="9" spans="2:6" ht="24">
      <c r="B9" s="165"/>
      <c r="C9" s="119" t="s">
        <v>77</v>
      </c>
      <c r="D9" s="166" t="s">
        <v>78</v>
      </c>
      <c r="E9" s="3"/>
    </row>
    <row r="10" spans="2:6">
      <c r="B10" s="167" t="s">
        <v>118</v>
      </c>
      <c r="C10" s="168"/>
      <c r="D10" s="168"/>
      <c r="E10" s="3"/>
    </row>
    <row r="11" spans="2:6">
      <c r="B11" s="169" t="s">
        <v>119</v>
      </c>
      <c r="C11" s="170">
        <f>+'Estado de Resultados'!C8</f>
        <v>96000553</v>
      </c>
      <c r="D11" s="170">
        <v>3058054</v>
      </c>
      <c r="E11" s="3"/>
    </row>
    <row r="12" spans="2:6">
      <c r="B12" s="169" t="s">
        <v>120</v>
      </c>
      <c r="C12" s="170">
        <f>+'Estado de Resultados'!C27-'Anexo 5s-5w'!C60-'Anexo 5s-5w'!C61-'Anexo 5s-5w'!C62-'Anexo 5s-5w'!C63-'Anexo 5s-5w'!C64-'Anexo 5s-5w'!C65+'Balance General'!F26-'Balance General'!G26</f>
        <v>-383736727</v>
      </c>
      <c r="D12" s="170">
        <v>-108198043</v>
      </c>
      <c r="E12" s="3"/>
    </row>
    <row r="13" spans="2:6">
      <c r="B13" s="169" t="s">
        <v>121</v>
      </c>
      <c r="C13" s="170">
        <f>+'Estado de Resultados'!C35+'Estado de Resultados'!C39+'Estado de Resultados'!C40+'Estado de Resultados'!C43+'Estado de Resultados'!C39+'Estado de Resultados'!C35-1564626</f>
        <v>155350828</v>
      </c>
      <c r="D13" s="170">
        <v>20600156</v>
      </c>
      <c r="E13" s="3"/>
    </row>
    <row r="14" spans="2:6">
      <c r="B14" s="428" t="s">
        <v>122</v>
      </c>
      <c r="C14" s="429">
        <f>SUM(C11:C13)</f>
        <v>-132385346</v>
      </c>
      <c r="D14" s="429">
        <f>SUM(D11:D13)</f>
        <v>-84539833</v>
      </c>
      <c r="E14" s="3"/>
    </row>
    <row r="15" spans="2:6">
      <c r="B15" s="428"/>
      <c r="C15" s="429"/>
      <c r="D15" s="429"/>
      <c r="E15" s="3"/>
      <c r="F15" s="3"/>
    </row>
    <row r="16" spans="2:6">
      <c r="B16" s="171" t="s">
        <v>123</v>
      </c>
      <c r="C16" s="172"/>
      <c r="D16" s="173"/>
      <c r="E16" s="3"/>
    </row>
    <row r="17" spans="2:5">
      <c r="B17" s="169" t="s">
        <v>124</v>
      </c>
      <c r="C17" s="170">
        <f>+'Balance General'!C58-'Balance General'!D58</f>
        <v>57956727</v>
      </c>
      <c r="D17" s="175">
        <v>49194705</v>
      </c>
      <c r="E17" s="3"/>
    </row>
    <row r="18" spans="2:5">
      <c r="B18" s="171" t="s">
        <v>125</v>
      </c>
      <c r="C18" s="176"/>
      <c r="D18" s="176"/>
      <c r="E18" s="3"/>
    </row>
    <row r="19" spans="2:5">
      <c r="B19" s="169" t="s">
        <v>126</v>
      </c>
      <c r="C19" s="170">
        <f>-'Balance General'!F11+'Balance General'!G11+'Estado de Resultados'!C32+'Estado de Resultados'!C23+252013770</f>
        <v>-326271788</v>
      </c>
      <c r="D19" s="170">
        <v>-447849853</v>
      </c>
      <c r="E19" s="3"/>
    </row>
    <row r="20" spans="2:5">
      <c r="B20" s="171" t="s">
        <v>127</v>
      </c>
      <c r="C20" s="174"/>
      <c r="D20" s="174"/>
      <c r="E20" s="3"/>
    </row>
    <row r="21" spans="2:5">
      <c r="B21" s="169" t="s">
        <v>365</v>
      </c>
      <c r="C21" s="170">
        <v>0</v>
      </c>
      <c r="D21" s="170">
        <v>-211320</v>
      </c>
      <c r="E21" s="3"/>
    </row>
    <row r="22" spans="2:5">
      <c r="B22" s="171" t="s">
        <v>544</v>
      </c>
      <c r="C22" s="175">
        <f>SUM(C16:C21)</f>
        <v>-268315061</v>
      </c>
      <c r="D22" s="175">
        <f>SUM(D16:D21)</f>
        <v>-398866468</v>
      </c>
      <c r="E22" s="3"/>
    </row>
    <row r="23" spans="2:5">
      <c r="B23" s="167" t="s">
        <v>128</v>
      </c>
      <c r="C23" s="168"/>
      <c r="D23" s="168"/>
      <c r="E23" s="3"/>
    </row>
    <row r="24" spans="2:5">
      <c r="B24" s="169" t="s">
        <v>129</v>
      </c>
      <c r="C24" s="170">
        <f>-'Balance General'!C21+'Balance General'!D21</f>
        <v>-400000000</v>
      </c>
      <c r="D24" s="170">
        <v>-900000000</v>
      </c>
      <c r="E24" s="3"/>
    </row>
    <row r="25" spans="2:5">
      <c r="B25" s="169" t="s">
        <v>130</v>
      </c>
      <c r="C25" s="170">
        <f>-'Balance General'!C41-'Balance General'!C42+'Balance General'!D41+'Balance General'!D42</f>
        <v>369265898</v>
      </c>
      <c r="D25" s="170">
        <v>-369944869</v>
      </c>
      <c r="E25" s="3"/>
    </row>
    <row r="26" spans="2:5">
      <c r="B26" s="169" t="s">
        <v>131</v>
      </c>
      <c r="C26" s="170">
        <v>0</v>
      </c>
      <c r="D26" s="170">
        <v>0</v>
      </c>
      <c r="E26" s="3"/>
    </row>
    <row r="27" spans="2:5">
      <c r="B27" s="169" t="s">
        <v>362</v>
      </c>
      <c r="C27" s="170">
        <f>-'Balance General'!C58+'Balance General'!D58-'Balance General'!F31</f>
        <v>-71446969</v>
      </c>
      <c r="D27" s="170">
        <v>-49194705</v>
      </c>
      <c r="E27" s="3"/>
    </row>
    <row r="28" spans="2:5" ht="15.75" customHeight="1">
      <c r="B28" s="169" t="s">
        <v>132</v>
      </c>
      <c r="C28" s="170">
        <f>-'Balance General'!C22+'Balance General'!D22</f>
        <v>-884421767</v>
      </c>
      <c r="D28" s="170">
        <v>-1723486077</v>
      </c>
      <c r="E28" s="3"/>
    </row>
    <row r="29" spans="2:5">
      <c r="B29" s="169" t="s">
        <v>133</v>
      </c>
      <c r="C29" s="170">
        <v>0</v>
      </c>
      <c r="D29" s="170">
        <v>0</v>
      </c>
      <c r="E29" s="3"/>
    </row>
    <row r="30" spans="2:5">
      <c r="B30" s="169" t="s">
        <v>134</v>
      </c>
      <c r="C30" s="170">
        <f>-'Balance General'!C24+'Balance General'!D24</f>
        <v>-41959635</v>
      </c>
      <c r="D30" s="170">
        <v>-10450000</v>
      </c>
      <c r="E30" s="3"/>
    </row>
    <row r="31" spans="2:5">
      <c r="B31" s="171" t="s">
        <v>135</v>
      </c>
      <c r="C31" s="175">
        <f>SUM(C24:C30)</f>
        <v>-1028562473</v>
      </c>
      <c r="D31" s="175">
        <f>SUM(D24:D30)</f>
        <v>-3053075651</v>
      </c>
      <c r="E31" s="3"/>
    </row>
    <row r="32" spans="2:5">
      <c r="B32" s="167" t="s">
        <v>136</v>
      </c>
      <c r="C32" s="168"/>
      <c r="D32" s="168"/>
      <c r="E32" s="3"/>
    </row>
    <row r="33" spans="2:5">
      <c r="B33" s="169" t="s">
        <v>137</v>
      </c>
      <c r="C33" s="170">
        <f>+'Balance General'!G62-'Balance General'!F62+'Balance General'!G64-'Balance General'!F64</f>
        <v>0</v>
      </c>
      <c r="D33" s="170">
        <v>3710151211</v>
      </c>
      <c r="E33" s="3"/>
    </row>
    <row r="34" spans="2:5">
      <c r="B34" s="169" t="s">
        <v>138</v>
      </c>
      <c r="C34" s="177">
        <f>+'Balance General'!F35-'Balance General'!G35</f>
        <v>1293568526</v>
      </c>
      <c r="D34" s="174">
        <v>0</v>
      </c>
      <c r="E34" s="3"/>
    </row>
    <row r="35" spans="2:5" hidden="1">
      <c r="B35" s="169" t="s">
        <v>139</v>
      </c>
      <c r="C35" s="174">
        <v>0</v>
      </c>
      <c r="D35" s="174">
        <v>0</v>
      </c>
      <c r="E35" s="3"/>
    </row>
    <row r="36" spans="2:5">
      <c r="B36" s="169" t="s">
        <v>140</v>
      </c>
      <c r="C36" s="177">
        <f>+'Estado de Resultados'!C42</f>
        <v>-10076115</v>
      </c>
      <c r="D36" s="174">
        <v>0</v>
      </c>
      <c r="E36" s="3"/>
    </row>
    <row r="37" spans="2:5">
      <c r="B37" s="171" t="s">
        <v>141</v>
      </c>
      <c r="C37" s="175">
        <f>SUM(C33:C36)</f>
        <v>1283492411</v>
      </c>
      <c r="D37" s="175">
        <f>SUM(D33:D36)</f>
        <v>3710151211</v>
      </c>
      <c r="E37" s="3"/>
    </row>
    <row r="38" spans="2:5">
      <c r="B38" s="171" t="s">
        <v>369</v>
      </c>
      <c r="C38" s="209">
        <f>+'Estado de Resultados'!C40+'Estado de Resultados'!C43</f>
        <v>1193686</v>
      </c>
      <c r="D38" s="175">
        <v>-2918218</v>
      </c>
      <c r="E38" s="3"/>
    </row>
    <row r="39" spans="2:5">
      <c r="B39" s="171" t="s">
        <v>142</v>
      </c>
      <c r="C39" s="175">
        <f>+C38+C37+C31+C22+C14</f>
        <v>-144576783</v>
      </c>
      <c r="D39" s="175">
        <f>+D14+D22+D31+D37+D38</f>
        <v>170751041</v>
      </c>
      <c r="E39" s="3"/>
    </row>
    <row r="40" spans="2:5">
      <c r="B40" s="171" t="s">
        <v>143</v>
      </c>
      <c r="C40" s="170">
        <v>180502038</v>
      </c>
      <c r="D40" s="170">
        <v>9750997</v>
      </c>
      <c r="E40" s="3"/>
    </row>
    <row r="41" spans="2:5">
      <c r="B41" s="171" t="s">
        <v>144</v>
      </c>
      <c r="C41" s="170">
        <f>+C39+C40</f>
        <v>35925255</v>
      </c>
      <c r="D41" s="178">
        <f>+D39+D40</f>
        <v>180502038</v>
      </c>
      <c r="E41" s="3"/>
    </row>
    <row r="42" spans="2:5">
      <c r="C42" s="19"/>
    </row>
    <row r="43" spans="2:5" s="87" customFormat="1">
      <c r="B43" s="4" t="s">
        <v>565</v>
      </c>
    </row>
    <row r="44" spans="2:5">
      <c r="B44" s="303" t="s">
        <v>463</v>
      </c>
      <c r="C44" s="304"/>
      <c r="D44" s="305"/>
      <c r="E44" s="302"/>
    </row>
  </sheetData>
  <mergeCells count="6">
    <mergeCell ref="B5:D5"/>
    <mergeCell ref="B4:D4"/>
    <mergeCell ref="B6:D6"/>
    <mergeCell ref="B14:B15"/>
    <mergeCell ref="C14:C15"/>
    <mergeCell ref="D14:D15"/>
  </mergeCells>
  <pageMargins left="0.70866141732283472" right="0.70866141732283472" top="1.1417322834645669" bottom="0.74803149606299213" header="0.31496062992125984" footer="0.31496062992125984"/>
  <pageSetup scale="77"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2:G42"/>
  <sheetViews>
    <sheetView showGridLines="0" topLeftCell="A34" zoomScale="102" zoomScaleNormal="102" workbookViewId="0">
      <selection activeCell="C40" sqref="C40"/>
    </sheetView>
  </sheetViews>
  <sheetFormatPr baseColWidth="10" defaultColWidth="10.85546875" defaultRowHeight="15"/>
  <cols>
    <col min="1" max="1" width="10.85546875" style="87"/>
    <col min="2" max="2" width="5" style="179" customWidth="1"/>
    <col min="3" max="3" width="89.28515625" customWidth="1"/>
    <col min="5" max="5" width="15.42578125" customWidth="1"/>
  </cols>
  <sheetData>
    <row r="2" spans="2:4">
      <c r="B2" s="430" t="s">
        <v>166</v>
      </c>
      <c r="C2" s="431"/>
      <c r="D2" s="432"/>
    </row>
    <row r="3" spans="2:4">
      <c r="B3" s="433"/>
      <c r="C3" s="434"/>
      <c r="D3" s="435"/>
    </row>
    <row r="4" spans="2:4" ht="37.5" customHeight="1">
      <c r="B4" s="436" t="s">
        <v>562</v>
      </c>
      <c r="C4" s="437"/>
      <c r="D4" s="438"/>
    </row>
    <row r="5" spans="2:4" ht="15.75" customHeight="1">
      <c r="B5" s="350" t="s">
        <v>167</v>
      </c>
      <c r="C5" s="351" t="s">
        <v>499</v>
      </c>
      <c r="D5" s="352"/>
    </row>
    <row r="6" spans="2:4" s="87" customFormat="1" ht="9.6" customHeight="1">
      <c r="B6" s="350"/>
      <c r="C6" s="351"/>
      <c r="D6" s="352"/>
    </row>
    <row r="7" spans="2:4" ht="39">
      <c r="B7" s="353"/>
      <c r="C7" s="354" t="s">
        <v>563</v>
      </c>
      <c r="D7" s="352"/>
    </row>
    <row r="8" spans="2:4">
      <c r="B8" s="349"/>
      <c r="C8" s="355"/>
      <c r="D8" s="352"/>
    </row>
    <row r="9" spans="2:4">
      <c r="B9" s="350" t="s">
        <v>168</v>
      </c>
      <c r="C9" s="351" t="s">
        <v>500</v>
      </c>
      <c r="D9" s="352"/>
    </row>
    <row r="10" spans="2:4" ht="4.9000000000000004" customHeight="1">
      <c r="B10" s="349"/>
      <c r="C10" s="356"/>
      <c r="D10" s="352"/>
    </row>
    <row r="11" spans="2:4">
      <c r="B11" s="349"/>
      <c r="C11" s="351" t="s">
        <v>169</v>
      </c>
      <c r="D11" s="352"/>
    </row>
    <row r="12" spans="2:4" ht="47.25" customHeight="1">
      <c r="B12" s="349"/>
      <c r="C12" s="357" t="s">
        <v>386</v>
      </c>
      <c r="D12" s="352"/>
    </row>
    <row r="13" spans="2:4" ht="51">
      <c r="B13" s="349"/>
      <c r="C13" s="358" t="s">
        <v>387</v>
      </c>
      <c r="D13" s="352"/>
    </row>
    <row r="14" spans="2:4" ht="25.5">
      <c r="B14" s="349"/>
      <c r="C14" s="358" t="s">
        <v>170</v>
      </c>
      <c r="D14" s="352"/>
    </row>
    <row r="15" spans="2:4" ht="63.75">
      <c r="B15" s="349"/>
      <c r="C15" s="359" t="s">
        <v>171</v>
      </c>
      <c r="D15" s="352"/>
    </row>
    <row r="16" spans="2:4">
      <c r="B16" s="349"/>
      <c r="C16" s="21"/>
      <c r="D16" s="352"/>
    </row>
    <row r="17" spans="2:4">
      <c r="B17" s="349"/>
      <c r="C17" s="351" t="s">
        <v>172</v>
      </c>
      <c r="D17" s="352"/>
    </row>
    <row r="18" spans="2:4">
      <c r="B18" s="349"/>
      <c r="C18" s="359" t="s">
        <v>469</v>
      </c>
      <c r="D18" s="352"/>
    </row>
    <row r="19" spans="2:4">
      <c r="B19" s="349"/>
      <c r="C19" s="21"/>
      <c r="D19" s="352"/>
    </row>
    <row r="20" spans="2:4">
      <c r="B20" s="349"/>
      <c r="C20" s="21"/>
      <c r="D20" s="352"/>
    </row>
    <row r="21" spans="2:4">
      <c r="B21" s="350" t="s">
        <v>173</v>
      </c>
      <c r="C21" s="351" t="s">
        <v>501</v>
      </c>
      <c r="D21" s="352"/>
    </row>
    <row r="22" spans="2:4" ht="47.45" customHeight="1">
      <c r="B22" s="349"/>
      <c r="C22" s="360" t="s">
        <v>537</v>
      </c>
      <c r="D22" s="352"/>
    </row>
    <row r="23" spans="2:4">
      <c r="B23" s="349"/>
      <c r="C23" s="356"/>
      <c r="D23" s="352"/>
    </row>
    <row r="24" spans="2:4" ht="63.75">
      <c r="B24" s="349"/>
      <c r="C24" s="359" t="s">
        <v>388</v>
      </c>
      <c r="D24" s="352"/>
    </row>
    <row r="25" spans="2:4">
      <c r="B25" s="349"/>
      <c r="C25" s="356"/>
      <c r="D25" s="352"/>
    </row>
    <row r="26" spans="2:4" ht="25.5">
      <c r="B26" s="349"/>
      <c r="C26" s="359" t="s">
        <v>502</v>
      </c>
      <c r="D26" s="352"/>
    </row>
    <row r="27" spans="2:4" ht="25.5">
      <c r="B27" s="349"/>
      <c r="C27" s="359" t="s">
        <v>174</v>
      </c>
      <c r="D27" s="352"/>
    </row>
    <row r="28" spans="2:4">
      <c r="B28" s="349"/>
      <c r="C28" s="356"/>
      <c r="D28" s="352"/>
    </row>
    <row r="29" spans="2:4" ht="25.5">
      <c r="B29" s="349"/>
      <c r="C29" s="359" t="s">
        <v>503</v>
      </c>
      <c r="D29" s="352"/>
    </row>
    <row r="30" spans="2:4">
      <c r="B30" s="349"/>
      <c r="C30" s="359"/>
      <c r="D30" s="352"/>
    </row>
    <row r="31" spans="2:4" ht="63.75">
      <c r="B31" s="349"/>
      <c r="C31" s="359" t="s">
        <v>175</v>
      </c>
      <c r="D31" s="352"/>
    </row>
    <row r="32" spans="2:4">
      <c r="B32" s="349"/>
      <c r="C32" s="356"/>
      <c r="D32" s="352"/>
    </row>
    <row r="33" spans="2:7">
      <c r="B33" s="349"/>
      <c r="C33" s="359" t="s">
        <v>176</v>
      </c>
      <c r="D33" s="352"/>
    </row>
    <row r="34" spans="2:7">
      <c r="B34" s="349"/>
      <c r="C34" s="21"/>
      <c r="D34" s="352"/>
    </row>
    <row r="35" spans="2:7">
      <c r="B35" s="350" t="s">
        <v>177</v>
      </c>
      <c r="C35" s="351" t="s">
        <v>504</v>
      </c>
      <c r="D35" s="352"/>
    </row>
    <row r="36" spans="2:7" ht="15" customHeight="1">
      <c r="B36" s="349"/>
      <c r="C36" s="359" t="s">
        <v>178</v>
      </c>
      <c r="D36" s="352"/>
    </row>
    <row r="37" spans="2:7">
      <c r="B37" s="349"/>
      <c r="C37" s="21"/>
      <c r="D37" s="352"/>
    </row>
    <row r="38" spans="2:7" s="87" customFormat="1">
      <c r="B38" s="346" t="s">
        <v>560</v>
      </c>
      <c r="C38" s="347" t="s">
        <v>561</v>
      </c>
      <c r="D38" s="348"/>
    </row>
    <row r="39" spans="2:7" s="87" customFormat="1" ht="45" customHeight="1">
      <c r="B39" s="349"/>
      <c r="C39" s="439" t="s">
        <v>568</v>
      </c>
      <c r="D39" s="440"/>
    </row>
    <row r="40" spans="2:7">
      <c r="B40" s="361"/>
      <c r="C40" s="362"/>
      <c r="D40" s="363"/>
    </row>
    <row r="41" spans="2:7">
      <c r="C41" s="9"/>
      <c r="D41" s="89"/>
      <c r="E41" s="441"/>
      <c r="F41" s="441"/>
      <c r="G41" s="441"/>
    </row>
    <row r="42" spans="2:7">
      <c r="C42" s="9"/>
      <c r="D42" s="88"/>
      <c r="E42" s="442"/>
      <c r="F42" s="442"/>
      <c r="G42" s="442"/>
    </row>
  </sheetData>
  <mergeCells count="5">
    <mergeCell ref="B2:D3"/>
    <mergeCell ref="B4:D4"/>
    <mergeCell ref="C39:D39"/>
    <mergeCell ref="E41:G41"/>
    <mergeCell ref="E42:G42"/>
  </mergeCells>
  <pageMargins left="0.70866141732283472" right="0.70866141732283472" top="1.3385826771653544" bottom="0.74803149606299213" header="0.31496062992125984" footer="0.31496062992125984"/>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3:J43"/>
  <sheetViews>
    <sheetView showGridLines="0" topLeftCell="A16" zoomScale="102" zoomScaleNormal="102" workbookViewId="0">
      <selection activeCell="F24" sqref="F24"/>
    </sheetView>
  </sheetViews>
  <sheetFormatPr baseColWidth="10" defaultColWidth="10.85546875" defaultRowHeight="15"/>
  <cols>
    <col min="1" max="1" width="7" customWidth="1"/>
    <col min="2" max="2" width="37.42578125" bestFit="1" customWidth="1"/>
    <col min="3" max="3" width="17.140625" customWidth="1"/>
    <col min="4" max="4" width="19.42578125" customWidth="1"/>
    <col min="5" max="5" width="15" customWidth="1"/>
    <col min="6" max="6" width="14" customWidth="1"/>
    <col min="9" max="9" width="16.5703125" customWidth="1"/>
    <col min="10" max="10" width="11.85546875" bestFit="1" customWidth="1"/>
  </cols>
  <sheetData>
    <row r="3" spans="1:7" s="87" customFormat="1"/>
    <row r="4" spans="1:7">
      <c r="A4" s="268" t="s">
        <v>536</v>
      </c>
      <c r="B4" s="289" t="s">
        <v>543</v>
      </c>
      <c r="C4" s="289"/>
      <c r="D4" s="289"/>
      <c r="E4" s="289"/>
      <c r="F4" s="289"/>
      <c r="G4" s="289"/>
    </row>
    <row r="5" spans="1:7">
      <c r="B5" s="280" t="s">
        <v>179</v>
      </c>
      <c r="C5" s="281"/>
      <c r="D5" s="281"/>
      <c r="E5" s="281"/>
    </row>
    <row r="6" spans="1:7" ht="37.5" customHeight="1">
      <c r="B6" s="443" t="s">
        <v>180</v>
      </c>
      <c r="C6" s="443"/>
      <c r="D6" s="443"/>
      <c r="E6" s="443"/>
    </row>
    <row r="8" spans="1:7">
      <c r="B8" s="444"/>
      <c r="C8" s="114" t="s">
        <v>181</v>
      </c>
      <c r="D8" s="114" t="s">
        <v>183</v>
      </c>
    </row>
    <row r="9" spans="1:7" ht="12.6" customHeight="1">
      <c r="B9" s="444"/>
      <c r="C9" s="114" t="s">
        <v>182</v>
      </c>
      <c r="D9" s="114" t="s">
        <v>184</v>
      </c>
    </row>
    <row r="10" spans="1:7">
      <c r="B10" s="105" t="s">
        <v>185</v>
      </c>
      <c r="C10" s="150">
        <v>6837.9</v>
      </c>
      <c r="D10" s="150">
        <v>6870.81</v>
      </c>
    </row>
    <row r="11" spans="1:7">
      <c r="B11" s="105" t="s">
        <v>186</v>
      </c>
      <c r="C11" s="150">
        <v>6850.05</v>
      </c>
      <c r="D11" s="150">
        <v>6887.4</v>
      </c>
    </row>
    <row r="13" spans="1:7">
      <c r="B13" s="280" t="s">
        <v>187</v>
      </c>
    </row>
    <row r="14" spans="1:7">
      <c r="B14" s="281"/>
    </row>
    <row r="15" spans="1:7">
      <c r="B15" s="450" t="s">
        <v>188</v>
      </c>
      <c r="C15" s="450"/>
    </row>
    <row r="17" spans="2:10" ht="15" customHeight="1">
      <c r="B17" s="446" t="s">
        <v>189</v>
      </c>
      <c r="C17" s="446" t="s">
        <v>190</v>
      </c>
      <c r="D17" s="446" t="s">
        <v>191</v>
      </c>
      <c r="E17" s="445" t="s">
        <v>192</v>
      </c>
      <c r="F17" s="445" t="s">
        <v>193</v>
      </c>
      <c r="G17" s="445" t="s">
        <v>347</v>
      </c>
      <c r="H17" s="445" t="s">
        <v>194</v>
      </c>
      <c r="I17" s="445" t="s">
        <v>346</v>
      </c>
    </row>
    <row r="18" spans="2:10">
      <c r="B18" s="447"/>
      <c r="C18" s="447"/>
      <c r="D18" s="447"/>
      <c r="E18" s="445"/>
      <c r="F18" s="445"/>
      <c r="G18" s="445"/>
      <c r="H18" s="445"/>
      <c r="I18" s="445"/>
    </row>
    <row r="19" spans="2:10">
      <c r="B19" s="448"/>
      <c r="C19" s="448"/>
      <c r="D19" s="448"/>
      <c r="E19" s="445"/>
      <c r="F19" s="445"/>
      <c r="G19" s="445"/>
      <c r="H19" s="445"/>
      <c r="I19" s="445"/>
    </row>
    <row r="20" spans="2:10">
      <c r="B20" s="152" t="s">
        <v>195</v>
      </c>
      <c r="C20" s="153"/>
      <c r="D20" s="212"/>
      <c r="E20" s="153"/>
      <c r="F20" s="153"/>
      <c r="G20" s="153"/>
      <c r="H20" s="153"/>
      <c r="I20" s="153"/>
    </row>
    <row r="21" spans="2:10">
      <c r="B21" s="154" t="s">
        <v>196</v>
      </c>
      <c r="C21" s="153"/>
      <c r="D21" s="212"/>
      <c r="E21" s="153"/>
      <c r="F21" s="153"/>
      <c r="G21" s="153"/>
      <c r="H21" s="153"/>
      <c r="I21" s="153"/>
    </row>
    <row r="22" spans="2:10">
      <c r="B22" s="155" t="s">
        <v>541</v>
      </c>
      <c r="C22" s="156" t="s">
        <v>390</v>
      </c>
      <c r="D22" s="151">
        <v>423.89</v>
      </c>
      <c r="E22" s="151">
        <f t="shared" ref="E22:E27" si="0">+$C$10</f>
        <v>6837.9</v>
      </c>
      <c r="F22" s="157">
        <f t="shared" ref="F22:F27" si="1">+D22*E22</f>
        <v>2898517.4309999999</v>
      </c>
      <c r="G22" s="151">
        <v>20224.689999999999</v>
      </c>
      <c r="H22" s="151">
        <f t="shared" ref="H22:H27" si="2">+$D$10</f>
        <v>6870.81</v>
      </c>
      <c r="I22" s="157">
        <f t="shared" ref="I22:I27" si="3">+H22*G22</f>
        <v>138960002.29890001</v>
      </c>
      <c r="J22" s="19"/>
    </row>
    <row r="23" spans="2:10">
      <c r="B23" s="211" t="s">
        <v>440</v>
      </c>
      <c r="C23" s="156" t="s">
        <v>390</v>
      </c>
      <c r="D23" s="151">
        <v>0.45</v>
      </c>
      <c r="E23" s="151">
        <f t="shared" si="0"/>
        <v>6837.9</v>
      </c>
      <c r="F23" s="157">
        <f t="shared" si="1"/>
        <v>3077.0549999999998</v>
      </c>
      <c r="G23" s="151">
        <v>3420.5</v>
      </c>
      <c r="H23" s="151">
        <f t="shared" si="2"/>
        <v>6870.81</v>
      </c>
      <c r="I23" s="157">
        <f t="shared" si="3"/>
        <v>23501605.605</v>
      </c>
      <c r="J23" s="19"/>
    </row>
    <row r="24" spans="2:10">
      <c r="B24" s="155" t="s">
        <v>450</v>
      </c>
      <c r="C24" s="156" t="s">
        <v>390</v>
      </c>
      <c r="D24" s="151">
        <v>140000</v>
      </c>
      <c r="E24" s="151">
        <f t="shared" si="0"/>
        <v>6837.9</v>
      </c>
      <c r="F24" s="157">
        <f t="shared" si="1"/>
        <v>957306000</v>
      </c>
      <c r="G24" s="151">
        <v>30000</v>
      </c>
      <c r="H24" s="151">
        <f t="shared" si="2"/>
        <v>6870.81</v>
      </c>
      <c r="I24" s="157">
        <f t="shared" si="3"/>
        <v>206124300</v>
      </c>
    </row>
    <row r="25" spans="2:10" s="87" customFormat="1">
      <c r="B25" s="155" t="s">
        <v>451</v>
      </c>
      <c r="C25" s="156" t="s">
        <v>390</v>
      </c>
      <c r="D25" s="151">
        <v>1257.6600000000001</v>
      </c>
      <c r="E25" s="151">
        <f t="shared" si="0"/>
        <v>6837.9</v>
      </c>
      <c r="F25" s="157">
        <f t="shared" si="1"/>
        <v>8599753.3139999993</v>
      </c>
      <c r="G25" s="151">
        <f>54138.57-52835.26</f>
        <v>1303.3099999999977</v>
      </c>
      <c r="H25" s="151">
        <f t="shared" si="2"/>
        <v>6870.81</v>
      </c>
      <c r="I25" s="157">
        <f t="shared" si="3"/>
        <v>8954795.381099984</v>
      </c>
    </row>
    <row r="26" spans="2:10" s="87" customFormat="1">
      <c r="B26" s="155" t="s">
        <v>452</v>
      </c>
      <c r="C26" s="156" t="s">
        <v>390</v>
      </c>
      <c r="D26" s="151">
        <v>0</v>
      </c>
      <c r="E26" s="151">
        <f t="shared" si="0"/>
        <v>6837.9</v>
      </c>
      <c r="F26" s="157">
        <f t="shared" si="1"/>
        <v>0</v>
      </c>
      <c r="G26" s="151">
        <v>60000</v>
      </c>
      <c r="H26" s="151">
        <f t="shared" si="2"/>
        <v>6870.81</v>
      </c>
      <c r="I26" s="157">
        <f t="shared" si="3"/>
        <v>412248600</v>
      </c>
    </row>
    <row r="27" spans="2:10" s="87" customFormat="1">
      <c r="B27" s="155" t="s">
        <v>453</v>
      </c>
      <c r="C27" s="156" t="s">
        <v>390</v>
      </c>
      <c r="D27" s="151">
        <v>50000</v>
      </c>
      <c r="E27" s="151">
        <f t="shared" si="0"/>
        <v>6837.9</v>
      </c>
      <c r="F27" s="157">
        <f t="shared" si="1"/>
        <v>341895000</v>
      </c>
      <c r="G27" s="151">
        <v>50000</v>
      </c>
      <c r="H27" s="151">
        <f t="shared" si="2"/>
        <v>6870.81</v>
      </c>
      <c r="I27" s="157">
        <f t="shared" si="3"/>
        <v>343540500</v>
      </c>
    </row>
    <row r="28" spans="2:10" s="87" customFormat="1">
      <c r="B28" s="154" t="s">
        <v>454</v>
      </c>
      <c r="C28" s="156"/>
      <c r="D28" s="151"/>
      <c r="E28" s="151"/>
      <c r="F28" s="157"/>
      <c r="G28" s="151"/>
      <c r="H28" s="156" t="s">
        <v>197</v>
      </c>
      <c r="I28" s="156" t="s">
        <v>197</v>
      </c>
    </row>
    <row r="29" spans="2:10" s="87" customFormat="1">
      <c r="B29" s="155" t="s">
        <v>446</v>
      </c>
      <c r="C29" s="156" t="s">
        <v>390</v>
      </c>
      <c r="D29" s="151">
        <v>140200.91</v>
      </c>
      <c r="E29" s="151">
        <f>+C11</f>
        <v>6850.05</v>
      </c>
      <c r="F29" s="157">
        <f>+D29*E29</f>
        <v>960383243.54550004</v>
      </c>
      <c r="G29" s="151">
        <v>29355.32</v>
      </c>
      <c r="H29" s="151">
        <f>+D11</f>
        <v>6887.4</v>
      </c>
      <c r="I29" s="157">
        <f>+H29*G29</f>
        <v>202181830.96799999</v>
      </c>
    </row>
    <row r="30" spans="2:10">
      <c r="B30" s="155"/>
      <c r="C30" s="156"/>
      <c r="D30" s="151"/>
      <c r="E30" s="151"/>
      <c r="F30" s="157"/>
      <c r="G30" s="151"/>
      <c r="H30" s="151"/>
      <c r="I30" s="157"/>
    </row>
    <row r="32" spans="2:10">
      <c r="B32" s="449" t="s">
        <v>198</v>
      </c>
      <c r="C32" s="449"/>
    </row>
    <row r="34" spans="2:6" ht="33.75">
      <c r="B34" s="158" t="s">
        <v>199</v>
      </c>
      <c r="C34" s="158" t="s">
        <v>200</v>
      </c>
      <c r="D34" s="158" t="s">
        <v>201</v>
      </c>
      <c r="E34" s="158" t="s">
        <v>202</v>
      </c>
      <c r="F34" s="158" t="s">
        <v>203</v>
      </c>
    </row>
    <row r="35" spans="2:6">
      <c r="B35" s="162" t="s">
        <v>441</v>
      </c>
      <c r="C35" s="232">
        <f>+C10</f>
        <v>6837.9</v>
      </c>
      <c r="D35" s="233">
        <v>24461471</v>
      </c>
      <c r="E35" s="234">
        <f>+D10</f>
        <v>6870.81</v>
      </c>
      <c r="F35" s="163">
        <v>0</v>
      </c>
    </row>
    <row r="36" spans="2:6">
      <c r="B36" s="162" t="s">
        <v>441</v>
      </c>
      <c r="C36" s="232">
        <f>+C11</f>
        <v>6850.05</v>
      </c>
      <c r="D36" s="233">
        <v>-23267785</v>
      </c>
      <c r="E36" s="246">
        <f>+D11</f>
        <v>6887.4</v>
      </c>
      <c r="F36" s="163">
        <v>0</v>
      </c>
    </row>
    <row r="37" spans="2:6">
      <c r="B37" s="159"/>
      <c r="C37" s="151"/>
      <c r="D37" s="157"/>
      <c r="E37" s="160"/>
      <c r="F37" s="161"/>
    </row>
    <row r="38" spans="2:6">
      <c r="B38" s="159"/>
      <c r="C38" s="151"/>
      <c r="D38" s="157"/>
      <c r="E38" s="160"/>
      <c r="F38" s="161"/>
    </row>
    <row r="39" spans="2:6">
      <c r="B39" s="12"/>
      <c r="C39" s="13"/>
      <c r="D39" s="14"/>
      <c r="E39" s="13"/>
      <c r="F39" s="14"/>
    </row>
    <row r="40" spans="2:6">
      <c r="B40" s="12"/>
      <c r="C40" s="13"/>
      <c r="D40" s="14"/>
      <c r="E40" s="13"/>
      <c r="F40" s="14"/>
    </row>
    <row r="41" spans="2:6">
      <c r="B41" s="12"/>
      <c r="C41" s="13"/>
      <c r="D41" s="14"/>
      <c r="E41" s="13"/>
      <c r="F41" s="14"/>
    </row>
    <row r="42" spans="2:6">
      <c r="B42" s="12"/>
      <c r="C42" s="13"/>
      <c r="D42" s="14"/>
      <c r="E42" s="13"/>
      <c r="F42" s="14"/>
    </row>
    <row r="43" spans="2:6">
      <c r="B43" s="12"/>
      <c r="C43" s="13"/>
      <c r="D43" s="14"/>
      <c r="E43" s="13"/>
      <c r="F43" s="14"/>
    </row>
  </sheetData>
  <mergeCells count="12">
    <mergeCell ref="B32:C32"/>
    <mergeCell ref="B15:C15"/>
    <mergeCell ref="I17:I19"/>
    <mergeCell ref="H17:H19"/>
    <mergeCell ref="G17:G19"/>
    <mergeCell ref="B6:E6"/>
    <mergeCell ref="B8:B9"/>
    <mergeCell ref="E17:E19"/>
    <mergeCell ref="F17:F19"/>
    <mergeCell ref="C17:C19"/>
    <mergeCell ref="D17:D19"/>
    <mergeCell ref="B17:B19"/>
  </mergeCells>
  <pageMargins left="0.70866141732283472" right="0.70866141732283472" top="1.1417322834645669" bottom="0.74803149606299213" header="0.31496062992125984" footer="0.31496062992125984"/>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2:N75"/>
  <sheetViews>
    <sheetView showGridLines="0" topLeftCell="A52" zoomScale="102" zoomScaleNormal="102" workbookViewId="0">
      <selection activeCell="E65" sqref="E65"/>
    </sheetView>
  </sheetViews>
  <sheetFormatPr baseColWidth="10" defaultColWidth="10.85546875" defaultRowHeight="15"/>
  <cols>
    <col min="1" max="1" width="4.140625" customWidth="1"/>
    <col min="2" max="2" width="53.85546875" customWidth="1"/>
    <col min="3" max="3" width="18.28515625" customWidth="1"/>
    <col min="4" max="4" width="17.85546875" customWidth="1"/>
    <col min="5" max="5" width="23" bestFit="1" customWidth="1"/>
    <col min="6" max="6" width="14" customWidth="1"/>
    <col min="7" max="7" width="13.28515625" bestFit="1" customWidth="1"/>
    <col min="8" max="8" width="15.42578125" customWidth="1"/>
    <col min="9" max="9" width="13.28515625" bestFit="1" customWidth="1"/>
  </cols>
  <sheetData>
    <row r="2" spans="2:5" s="87" customFormat="1"/>
    <row r="3" spans="2:5" ht="20.45" customHeight="1">
      <c r="B3" s="280" t="s">
        <v>204</v>
      </c>
      <c r="C3" s="281"/>
      <c r="D3" s="281"/>
      <c r="E3" s="281"/>
    </row>
    <row r="4" spans="2:5">
      <c r="B4" s="457"/>
      <c r="C4" s="457"/>
      <c r="D4" s="457"/>
      <c r="E4" s="457"/>
    </row>
    <row r="6" spans="2:5">
      <c r="B6" s="459" t="s">
        <v>205</v>
      </c>
      <c r="C6" s="459" t="s">
        <v>206</v>
      </c>
      <c r="D6" s="451" t="s">
        <v>207</v>
      </c>
    </row>
    <row r="7" spans="2:5">
      <c r="B7" s="459"/>
      <c r="C7" s="459"/>
      <c r="D7" s="451"/>
    </row>
    <row r="8" spans="2:5">
      <c r="B8" s="81" t="s">
        <v>208</v>
      </c>
      <c r="C8" s="82">
        <f>9720997+668800</f>
        <v>10389797</v>
      </c>
      <c r="D8" s="82">
        <f>+'Balance General'!D12</f>
        <v>11160718</v>
      </c>
    </row>
    <row r="9" spans="2:5">
      <c r="B9" s="81" t="s">
        <v>540</v>
      </c>
      <c r="C9" s="82">
        <v>11541937</v>
      </c>
      <c r="D9" s="82">
        <v>30381318</v>
      </c>
    </row>
    <row r="10" spans="2:5">
      <c r="B10" s="81" t="s">
        <v>541</v>
      </c>
      <c r="C10" s="82">
        <v>2898517</v>
      </c>
      <c r="D10" s="82">
        <v>138960002</v>
      </c>
    </row>
    <row r="11" spans="2:5" s="87" customFormat="1">
      <c r="B11" s="81" t="s">
        <v>576</v>
      </c>
      <c r="C11" s="82">
        <v>3358631</v>
      </c>
      <c r="D11" s="82"/>
    </row>
    <row r="12" spans="2:5" s="87" customFormat="1">
      <c r="B12" s="81" t="s">
        <v>542</v>
      </c>
      <c r="C12" s="82">
        <v>7736373</v>
      </c>
      <c r="D12" s="82">
        <v>0</v>
      </c>
    </row>
    <row r="13" spans="2:5">
      <c r="B13" s="83" t="s">
        <v>209</v>
      </c>
      <c r="C13" s="84">
        <f>SUM(C8:C12)</f>
        <v>35925255</v>
      </c>
      <c r="D13" s="84">
        <f>SUM(D8:D12)</f>
        <v>180502038</v>
      </c>
    </row>
    <row r="15" spans="2:5">
      <c r="B15" s="280" t="s">
        <v>210</v>
      </c>
      <c r="C15" s="281"/>
      <c r="D15" s="281"/>
    </row>
    <row r="16" spans="2:5">
      <c r="B16" s="457" t="s">
        <v>211</v>
      </c>
      <c r="C16" s="457"/>
      <c r="D16" s="457"/>
    </row>
    <row r="18" spans="2:9">
      <c r="B18" s="423" t="s">
        <v>212</v>
      </c>
      <c r="C18" s="423"/>
      <c r="D18" s="423"/>
      <c r="E18" s="423"/>
      <c r="F18" s="423"/>
      <c r="G18" s="423" t="s">
        <v>213</v>
      </c>
      <c r="H18" s="423"/>
      <c r="I18" s="423"/>
    </row>
    <row r="19" spans="2:9" ht="18" customHeight="1">
      <c r="B19" s="181"/>
      <c r="C19" s="181" t="s">
        <v>214</v>
      </c>
      <c r="D19" s="453" t="s">
        <v>215</v>
      </c>
      <c r="E19" s="453" t="s">
        <v>216</v>
      </c>
      <c r="F19" s="181" t="s">
        <v>217</v>
      </c>
      <c r="G19" s="181"/>
      <c r="H19" s="181"/>
      <c r="I19" s="181" t="s">
        <v>219</v>
      </c>
    </row>
    <row r="20" spans="2:9">
      <c r="B20" s="181" t="s">
        <v>220</v>
      </c>
      <c r="C20" s="181" t="s">
        <v>221</v>
      </c>
      <c r="D20" s="453"/>
      <c r="E20" s="453"/>
      <c r="F20" s="181" t="s">
        <v>222</v>
      </c>
      <c r="G20" s="181" t="s">
        <v>147</v>
      </c>
      <c r="H20" s="181" t="s">
        <v>218</v>
      </c>
      <c r="I20" s="181" t="s">
        <v>223</v>
      </c>
    </row>
    <row r="21" spans="2:9">
      <c r="B21" s="182" t="s">
        <v>224</v>
      </c>
      <c r="C21" s="183"/>
      <c r="D21" s="184"/>
      <c r="E21" s="185"/>
      <c r="F21" s="185"/>
      <c r="G21" s="184"/>
      <c r="H21" s="184"/>
      <c r="I21" s="184"/>
    </row>
    <row r="22" spans="2:9">
      <c r="B22" s="206" t="s">
        <v>391</v>
      </c>
      <c r="C22" s="207" t="s">
        <v>392</v>
      </c>
      <c r="D22" s="207">
        <v>1</v>
      </c>
      <c r="E22" s="106">
        <v>200000000</v>
      </c>
      <c r="F22" s="106">
        <v>900000000</v>
      </c>
      <c r="G22" s="208">
        <v>8800000000</v>
      </c>
      <c r="H22" s="208">
        <v>5717972748</v>
      </c>
      <c r="I22" s="208">
        <v>17574471761</v>
      </c>
    </row>
    <row r="23" spans="2:9">
      <c r="B23" s="124"/>
      <c r="C23" s="134"/>
      <c r="D23" s="134"/>
      <c r="E23" s="108"/>
      <c r="F23" s="107"/>
      <c r="G23" s="134"/>
      <c r="H23" s="134"/>
      <c r="I23" s="134"/>
    </row>
    <row r="24" spans="2:9">
      <c r="B24" s="454"/>
      <c r="C24" s="454"/>
      <c r="D24" s="454"/>
      <c r="E24" s="135">
        <v>0</v>
      </c>
      <c r="F24" s="135">
        <f>SUM(F22:F23)</f>
        <v>900000000</v>
      </c>
      <c r="G24" s="134"/>
      <c r="H24" s="134"/>
      <c r="I24" s="134"/>
    </row>
    <row r="25" spans="2:9">
      <c r="B25" s="456" t="s">
        <v>225</v>
      </c>
      <c r="C25" s="456"/>
      <c r="D25" s="456"/>
      <c r="E25" s="112">
        <v>0</v>
      </c>
      <c r="F25" s="136">
        <v>0</v>
      </c>
      <c r="G25" s="134"/>
      <c r="H25" s="134"/>
      <c r="I25" s="134"/>
    </row>
    <row r="27" spans="2:9">
      <c r="B27" s="280" t="s">
        <v>226</v>
      </c>
      <c r="C27" s="281"/>
      <c r="D27" s="281"/>
      <c r="E27" s="281"/>
      <c r="F27" s="281"/>
    </row>
    <row r="28" spans="2:9" ht="47.25" customHeight="1">
      <c r="B28" s="443" t="s">
        <v>467</v>
      </c>
      <c r="C28" s="443"/>
      <c r="D28" s="443"/>
      <c r="E28" s="443"/>
      <c r="F28" s="443"/>
    </row>
    <row r="29" spans="2:9" ht="27" customHeight="1">
      <c r="B29" s="114" t="s">
        <v>6</v>
      </c>
      <c r="C29" s="114" t="s">
        <v>227</v>
      </c>
      <c r="D29" s="114" t="s">
        <v>228</v>
      </c>
      <c r="E29" s="114" t="s">
        <v>229</v>
      </c>
    </row>
    <row r="30" spans="2:9" s="27" customFormat="1">
      <c r="B30" s="137" t="s">
        <v>230</v>
      </c>
      <c r="C30" s="138">
        <v>200000000</v>
      </c>
      <c r="D30" s="138">
        <v>900000000</v>
      </c>
      <c r="E30" s="138">
        <v>900000000</v>
      </c>
    </row>
    <row r="31" spans="2:9">
      <c r="B31" s="105" t="s">
        <v>231</v>
      </c>
      <c r="C31" s="139"/>
      <c r="D31" s="138"/>
      <c r="E31" s="139"/>
    </row>
    <row r="33" spans="2:13">
      <c r="B33" s="280" t="s">
        <v>232</v>
      </c>
      <c r="C33" s="281"/>
      <c r="D33" s="281"/>
      <c r="E33" s="281"/>
      <c r="F33" s="281"/>
    </row>
    <row r="34" spans="2:13">
      <c r="B34" s="457" t="s">
        <v>211</v>
      </c>
      <c r="C34" s="457"/>
      <c r="D34" s="457"/>
      <c r="E34" s="457"/>
      <c r="F34" s="457"/>
    </row>
    <row r="35" spans="2:13">
      <c r="B35" s="284"/>
      <c r="C35" s="281"/>
      <c r="D35" s="281"/>
      <c r="E35" s="281"/>
      <c r="F35" s="281"/>
    </row>
    <row r="36" spans="2:13">
      <c r="B36" s="458" t="s">
        <v>518</v>
      </c>
      <c r="C36" s="458"/>
      <c r="D36" s="281"/>
      <c r="E36" s="281"/>
      <c r="F36" s="281"/>
    </row>
    <row r="37" spans="2:13">
      <c r="B37" s="452" t="s">
        <v>199</v>
      </c>
      <c r="C37" s="452" t="s">
        <v>206</v>
      </c>
      <c r="D37" s="452" t="s">
        <v>233</v>
      </c>
    </row>
    <row r="38" spans="2:13" ht="6.6" customHeight="1">
      <c r="B38" s="452"/>
      <c r="C38" s="452"/>
      <c r="D38" s="452"/>
    </row>
    <row r="39" spans="2:13">
      <c r="B39" s="120" t="s">
        <v>569</v>
      </c>
      <c r="C39" s="140">
        <v>17824635</v>
      </c>
      <c r="D39" s="140"/>
    </row>
    <row r="40" spans="2:13">
      <c r="B40" s="120"/>
      <c r="C40" s="140"/>
      <c r="D40" s="140"/>
    </row>
    <row r="41" spans="2:13">
      <c r="B41" s="122" t="s">
        <v>234</v>
      </c>
      <c r="C41" s="141">
        <f>+C40+C39</f>
        <v>17824635</v>
      </c>
      <c r="D41" s="141">
        <f>+D40+D39</f>
        <v>0</v>
      </c>
    </row>
    <row r="43" spans="2:13">
      <c r="B43" s="280" t="s">
        <v>519</v>
      </c>
    </row>
    <row r="44" spans="2:13">
      <c r="B44" s="455" t="s">
        <v>408</v>
      </c>
      <c r="C44" s="455" t="s">
        <v>206</v>
      </c>
      <c r="D44" s="455" t="s">
        <v>233</v>
      </c>
    </row>
    <row r="45" spans="2:13">
      <c r="B45" s="455"/>
      <c r="C45" s="455"/>
      <c r="D45" s="455"/>
    </row>
    <row r="46" spans="2:13" ht="15.75">
      <c r="B46" s="142" t="s">
        <v>435</v>
      </c>
      <c r="C46" s="143">
        <v>34585000</v>
      </c>
      <c r="D46" s="143">
        <v>10450000</v>
      </c>
      <c r="E46" s="76">
        <v>15</v>
      </c>
      <c r="G46" s="22"/>
    </row>
    <row r="47" spans="2:13" ht="15.75">
      <c r="B47" s="142"/>
      <c r="C47" s="143"/>
      <c r="D47" s="144"/>
      <c r="E47" s="76"/>
      <c r="G47" s="22"/>
    </row>
    <row r="48" spans="2:13" ht="15.75">
      <c r="B48" s="145" t="s">
        <v>234</v>
      </c>
      <c r="C48" s="146">
        <f>SUM(C46:C47)</f>
        <v>34585000</v>
      </c>
      <c r="D48" s="146">
        <f>SUM(D46:D47)</f>
        <v>10450000</v>
      </c>
      <c r="E48" s="50"/>
      <c r="G48" s="23"/>
      <c r="I48" s="27"/>
      <c r="J48" s="27"/>
      <c r="K48" s="27"/>
      <c r="L48" s="27"/>
      <c r="M48" s="27"/>
    </row>
    <row r="50" spans="2:14">
      <c r="B50" s="280" t="s">
        <v>235</v>
      </c>
    </row>
    <row r="51" spans="2:14">
      <c r="B51" s="451" t="s">
        <v>236</v>
      </c>
      <c r="C51" s="451" t="s">
        <v>237</v>
      </c>
      <c r="D51" s="451"/>
      <c r="E51" s="451"/>
      <c r="F51" s="451"/>
      <c r="G51" s="451"/>
      <c r="H51" s="451" t="s">
        <v>238</v>
      </c>
      <c r="I51" s="451"/>
      <c r="J51" s="451"/>
      <c r="K51" s="451"/>
      <c r="L51" s="451"/>
      <c r="M51" s="451"/>
      <c r="N51" s="3"/>
    </row>
    <row r="52" spans="2:14">
      <c r="B52" s="451"/>
      <c r="C52" s="451" t="s">
        <v>239</v>
      </c>
      <c r="D52" s="451" t="s">
        <v>240</v>
      </c>
      <c r="E52" s="451" t="s">
        <v>241</v>
      </c>
      <c r="F52" s="451" t="s">
        <v>242</v>
      </c>
      <c r="G52" s="451" t="s">
        <v>243</v>
      </c>
      <c r="H52" s="451" t="s">
        <v>244</v>
      </c>
      <c r="I52" s="451" t="s">
        <v>240</v>
      </c>
      <c r="J52" s="451" t="s">
        <v>241</v>
      </c>
      <c r="K52" s="451" t="s">
        <v>245</v>
      </c>
      <c r="L52" s="451" t="s">
        <v>246</v>
      </c>
      <c r="M52" s="451" t="s">
        <v>247</v>
      </c>
      <c r="N52" s="3"/>
    </row>
    <row r="53" spans="2:14">
      <c r="B53" s="451"/>
      <c r="C53" s="451"/>
      <c r="D53" s="451"/>
      <c r="E53" s="451"/>
      <c r="F53" s="451"/>
      <c r="G53" s="451"/>
      <c r="H53" s="451"/>
      <c r="I53" s="451"/>
      <c r="J53" s="451"/>
      <c r="K53" s="451"/>
      <c r="L53" s="451"/>
      <c r="M53" s="451"/>
      <c r="N53" s="3"/>
    </row>
    <row r="54" spans="2:14">
      <c r="B54" s="451"/>
      <c r="C54" s="451"/>
      <c r="D54" s="451"/>
      <c r="E54" s="451"/>
      <c r="F54" s="451"/>
      <c r="G54" s="451"/>
      <c r="H54" s="451"/>
      <c r="I54" s="451"/>
      <c r="J54" s="451"/>
      <c r="K54" s="451"/>
      <c r="L54" s="451"/>
      <c r="M54" s="451"/>
      <c r="N54" s="3"/>
    </row>
    <row r="55" spans="2:14">
      <c r="B55" s="335" t="s">
        <v>248</v>
      </c>
      <c r="C55" s="336">
        <v>2336364</v>
      </c>
      <c r="D55" s="336">
        <v>4950000</v>
      </c>
      <c r="E55" s="335" t="s">
        <v>163</v>
      </c>
      <c r="F55" s="335"/>
      <c r="G55" s="336">
        <f>+D55+C55</f>
        <v>7286364</v>
      </c>
      <c r="H55" s="336"/>
      <c r="I55" s="337" t="s">
        <v>163</v>
      </c>
      <c r="J55" s="337" t="s">
        <v>163</v>
      </c>
      <c r="K55" s="338">
        <v>0</v>
      </c>
      <c r="L55" s="339">
        <f>SUM(H55:K55)</f>
        <v>0</v>
      </c>
      <c r="M55" s="339">
        <f>+G55</f>
        <v>7286364</v>
      </c>
      <c r="N55" s="3"/>
    </row>
    <row r="56" spans="2:14">
      <c r="B56" s="101" t="s">
        <v>360</v>
      </c>
      <c r="C56" s="95">
        <v>46858341</v>
      </c>
      <c r="D56" s="95">
        <v>6204545</v>
      </c>
      <c r="E56" s="102">
        <v>0</v>
      </c>
      <c r="F56" s="102">
        <v>0</v>
      </c>
      <c r="G56" s="95">
        <f>SUM(C56:F56)</f>
        <v>53062886</v>
      </c>
      <c r="H56" s="95"/>
      <c r="I56" s="104" t="s">
        <v>163</v>
      </c>
      <c r="J56" s="104" t="s">
        <v>163</v>
      </c>
      <c r="K56" s="147">
        <v>0</v>
      </c>
      <c r="L56" s="94">
        <f>SUM(H56:K56)</f>
        <v>0</v>
      </c>
      <c r="M56" s="339">
        <f>+G56</f>
        <v>53062886</v>
      </c>
      <c r="N56" s="3"/>
    </row>
    <row r="57" spans="2:14">
      <c r="B57" s="101" t="s">
        <v>361</v>
      </c>
      <c r="C57" s="95"/>
      <c r="D57" s="95"/>
      <c r="E57" s="102" t="s">
        <v>163</v>
      </c>
      <c r="F57" s="102"/>
      <c r="G57" s="95">
        <f>SUM(C57:F57)</f>
        <v>0</v>
      </c>
      <c r="H57" s="95"/>
      <c r="I57" s="104" t="s">
        <v>163</v>
      </c>
      <c r="J57" s="104" t="s">
        <v>163</v>
      </c>
      <c r="K57" s="147"/>
      <c r="L57" s="94">
        <f>SUM(H57:K57)</f>
        <v>0</v>
      </c>
      <c r="M57" s="339">
        <f>+G57</f>
        <v>0</v>
      </c>
      <c r="N57" s="3"/>
    </row>
    <row r="58" spans="2:14" s="87" customFormat="1">
      <c r="B58" s="335" t="s">
        <v>538</v>
      </c>
      <c r="C58" s="330">
        <v>0</v>
      </c>
      <c r="D58" s="330">
        <v>5893091</v>
      </c>
      <c r="E58" s="331"/>
      <c r="F58" s="331"/>
      <c r="G58" s="330">
        <f>SUM(C58:F58)</f>
        <v>5893091</v>
      </c>
      <c r="H58" s="330"/>
      <c r="I58" s="334"/>
      <c r="J58" s="334"/>
      <c r="K58" s="332"/>
      <c r="L58" s="333">
        <f>SUM(H58:K58)</f>
        <v>0</v>
      </c>
      <c r="M58" s="339">
        <f>+G58</f>
        <v>5893091</v>
      </c>
      <c r="N58" s="3"/>
    </row>
    <row r="59" spans="2:14" s="87" customFormat="1">
      <c r="B59" s="335" t="s">
        <v>539</v>
      </c>
      <c r="C59" s="330">
        <v>0</v>
      </c>
      <c r="D59" s="330">
        <v>40909091</v>
      </c>
      <c r="E59" s="331"/>
      <c r="F59" s="331"/>
      <c r="G59" s="330">
        <f>SUM(C59:F59)</f>
        <v>40909091</v>
      </c>
      <c r="H59" s="330"/>
      <c r="I59" s="334"/>
      <c r="J59" s="334"/>
      <c r="K59" s="332"/>
      <c r="L59" s="333">
        <v>0</v>
      </c>
      <c r="M59" s="339">
        <f>+G59</f>
        <v>40909091</v>
      </c>
      <c r="N59" s="3"/>
    </row>
    <row r="60" spans="2:14">
      <c r="B60" s="101"/>
      <c r="C60" s="102"/>
      <c r="D60" s="102"/>
      <c r="E60" s="102"/>
      <c r="F60" s="102"/>
      <c r="G60" s="102">
        <f>SUM(C60:F60)</f>
        <v>0</v>
      </c>
      <c r="H60" s="102"/>
      <c r="I60" s="104"/>
      <c r="J60" s="104"/>
      <c r="K60" s="104"/>
      <c r="L60" s="104"/>
      <c r="M60" s="104"/>
      <c r="N60" s="3"/>
    </row>
    <row r="61" spans="2:14">
      <c r="B61" s="148" t="s">
        <v>249</v>
      </c>
      <c r="C61" s="98">
        <f>SUM(C55:C60)</f>
        <v>49194705</v>
      </c>
      <c r="D61" s="103"/>
      <c r="E61" s="103"/>
      <c r="F61" s="103"/>
      <c r="G61" s="98">
        <f>SUM(G55:G60)</f>
        <v>107151432</v>
      </c>
      <c r="H61" s="98">
        <f>SUM(H55:H60)</f>
        <v>0</v>
      </c>
      <c r="I61" s="149"/>
      <c r="J61" s="149"/>
      <c r="K61" s="97">
        <f>SUM(K55:K60)</f>
        <v>0</v>
      </c>
      <c r="L61" s="97">
        <f>SUM(L55:L60)</f>
        <v>0</v>
      </c>
      <c r="M61" s="97">
        <f>+G61-L61</f>
        <v>107151432</v>
      </c>
      <c r="N61" s="3"/>
    </row>
    <row r="62" spans="2:14">
      <c r="B62" s="148" t="s">
        <v>250</v>
      </c>
      <c r="C62" s="98">
        <v>0</v>
      </c>
      <c r="D62" s="98">
        <f>+C56+C55</f>
        <v>49194705</v>
      </c>
      <c r="E62" s="98" t="s">
        <v>163</v>
      </c>
      <c r="F62" s="98">
        <v>0</v>
      </c>
      <c r="G62" s="98">
        <f>+D62</f>
        <v>49194705</v>
      </c>
      <c r="H62" s="98">
        <v>0</v>
      </c>
      <c r="I62" s="98" t="s">
        <v>163</v>
      </c>
      <c r="J62" s="98" t="s">
        <v>163</v>
      </c>
      <c r="K62" s="98">
        <v>0</v>
      </c>
      <c r="L62" s="98">
        <f>+G62</f>
        <v>49194705</v>
      </c>
      <c r="M62" s="98">
        <f>+L62-H62</f>
        <v>49194705</v>
      </c>
      <c r="N62" s="3"/>
    </row>
    <row r="65" spans="2:13">
      <c r="B65" s="287" t="s">
        <v>251</v>
      </c>
      <c r="I65" s="27"/>
      <c r="J65" s="27"/>
      <c r="K65" s="27"/>
      <c r="L65" s="27"/>
      <c r="M65" s="27"/>
    </row>
    <row r="66" spans="2:13" s="87" customFormat="1">
      <c r="B66" s="1"/>
      <c r="I66" s="27"/>
      <c r="J66" s="27"/>
      <c r="K66" s="27"/>
      <c r="L66" s="27"/>
      <c r="M66" s="27"/>
    </row>
    <row r="67" spans="2:13" s="87" customFormat="1">
      <c r="B67" s="459" t="s">
        <v>408</v>
      </c>
      <c r="C67" s="459" t="s">
        <v>206</v>
      </c>
      <c r="D67" s="459" t="s">
        <v>233</v>
      </c>
    </row>
    <row r="68" spans="2:13" s="87" customFormat="1" ht="9.6" customHeight="1">
      <c r="B68" s="459"/>
      <c r="C68" s="459"/>
      <c r="D68" s="459"/>
    </row>
    <row r="69" spans="2:13" s="87" customFormat="1" ht="15.75">
      <c r="B69" s="142" t="s">
        <v>393</v>
      </c>
      <c r="C69" s="143">
        <v>511066648</v>
      </c>
      <c r="D69" s="143">
        <v>511066648</v>
      </c>
      <c r="E69" s="76">
        <v>15</v>
      </c>
      <c r="G69" s="22"/>
    </row>
    <row r="70" spans="2:13" s="87" customFormat="1" ht="15.75">
      <c r="B70" s="142"/>
      <c r="C70" s="143"/>
      <c r="D70" s="144"/>
      <c r="E70" s="76"/>
      <c r="G70" s="22"/>
    </row>
    <row r="71" spans="2:13" s="87" customFormat="1" ht="15.75">
      <c r="B71" s="142"/>
      <c r="C71" s="143">
        <f>SUM(C69:C70)</f>
        <v>511066648</v>
      </c>
      <c r="D71" s="143">
        <f>SUM(D69:D70)</f>
        <v>511066648</v>
      </c>
      <c r="E71" s="76"/>
      <c r="G71" s="22"/>
    </row>
    <row r="72" spans="2:13" ht="15" customHeight="1">
      <c r="B72" s="11"/>
      <c r="I72" s="27"/>
      <c r="J72" s="27"/>
      <c r="K72" s="27"/>
      <c r="L72" s="27"/>
      <c r="M72" s="27"/>
    </row>
    <row r="73" spans="2:13" ht="15.75" customHeight="1">
      <c r="I73" s="27"/>
      <c r="J73" s="27"/>
      <c r="K73" s="27"/>
      <c r="L73" s="27"/>
      <c r="M73" s="27"/>
    </row>
    <row r="74" spans="2:13">
      <c r="I74" s="27"/>
      <c r="J74" s="27"/>
      <c r="K74" s="27"/>
      <c r="L74" s="27"/>
      <c r="M74" s="27"/>
    </row>
    <row r="75" spans="2:13">
      <c r="I75" s="27"/>
      <c r="J75" s="27"/>
      <c r="K75" s="27"/>
      <c r="L75" s="27"/>
      <c r="M75" s="27"/>
    </row>
  </sheetData>
  <mergeCells count="37">
    <mergeCell ref="B4:E4"/>
    <mergeCell ref="B6:B7"/>
    <mergeCell ref="C6:C7"/>
    <mergeCell ref="D6:D7"/>
    <mergeCell ref="B16:D16"/>
    <mergeCell ref="B67:B68"/>
    <mergeCell ref="C67:C68"/>
    <mergeCell ref="D67:D68"/>
    <mergeCell ref="B18:F18"/>
    <mergeCell ref="B51:B54"/>
    <mergeCell ref="B44:B45"/>
    <mergeCell ref="G18:I18"/>
    <mergeCell ref="D19:D20"/>
    <mergeCell ref="E19:E20"/>
    <mergeCell ref="B24:D24"/>
    <mergeCell ref="F52:F54"/>
    <mergeCell ref="G52:G54"/>
    <mergeCell ref="C51:G51"/>
    <mergeCell ref="H52:H54"/>
    <mergeCell ref="I52:I54"/>
    <mergeCell ref="C44:C45"/>
    <mergeCell ref="D44:D45"/>
    <mergeCell ref="B25:D25"/>
    <mergeCell ref="B28:F28"/>
    <mergeCell ref="B34:F34"/>
    <mergeCell ref="B36:C36"/>
    <mergeCell ref="M52:M54"/>
    <mergeCell ref="B37:B38"/>
    <mergeCell ref="C37:C38"/>
    <mergeCell ref="D37:D38"/>
    <mergeCell ref="L52:L54"/>
    <mergeCell ref="H51:M51"/>
    <mergeCell ref="C52:C54"/>
    <mergeCell ref="D52:D54"/>
    <mergeCell ref="E52:E54"/>
    <mergeCell ref="J52:J54"/>
    <mergeCell ref="K52:K54"/>
  </mergeCells>
  <pageMargins left="0.70866141732283472" right="0.70866141732283472" top="0.74803149606299213" bottom="0.74803149606299213" header="0.31496062992125984" footer="0.31496062992125984"/>
  <pageSetup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CARATULA </vt:lpstr>
      <vt:lpstr>Información General</vt:lpstr>
      <vt:lpstr>Balance General</vt:lpstr>
      <vt:lpstr>Estado de Resultados</vt:lpstr>
      <vt:lpstr>Variación PN</vt:lpstr>
      <vt:lpstr>Flujo de Efectivo</vt:lpstr>
      <vt:lpstr>Notas a los EEFF</vt:lpstr>
      <vt:lpstr>Anexo 5a-5c</vt:lpstr>
      <vt:lpstr>Anexo 5d-5h</vt:lpstr>
      <vt:lpstr>Anexo 5i-5m</vt:lpstr>
      <vt:lpstr>Anexo 5n-5r</vt:lpstr>
      <vt:lpstr>Anexo 5s-5w</vt:lpstr>
      <vt:lpstr>Anexo 5x-5z</vt:lpstr>
      <vt:lpstr>Notas 6-11</vt:lpstr>
      <vt:lpstr>'Notas 6-11'!_Hlk47083218</vt:lpstr>
      <vt:lpstr>'Notas a los EEFF'!Área_de_impresión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Diario</dc:creator>
  <cp:lastModifiedBy>pc</cp:lastModifiedBy>
  <cp:lastPrinted>2022-03-23T14:26:34Z</cp:lastPrinted>
  <dcterms:created xsi:type="dcterms:W3CDTF">2020-08-05T19:03:26Z</dcterms:created>
  <dcterms:modified xsi:type="dcterms:W3CDTF">2022-08-16T19:23:34Z</dcterms:modified>
  <cp:contentStatus/>
</cp:coreProperties>
</file>